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5805" windowHeight="4755" tabRatio="562" activeTab="3"/>
  </bookViews>
  <sheets>
    <sheet name="ТСУ (иномарки)" sheetId="1" r:id="rId1"/>
    <sheet name="ТСУ (Россия)" sheetId="2" r:id="rId2"/>
    <sheet name="ТСУ и аксессуары (Импорт)" sheetId="3" r:id="rId3"/>
    <sheet name="Багажники" sheetId="4" r:id="rId4"/>
  </sheets>
  <definedNames>
    <definedName name="Z_142A9445_A292_11D9_8E7C_009027AEEA37_.wvu.FilterData" localSheetId="0" hidden="1">'ТСУ (иномарки)'!$B$6:$M$496</definedName>
    <definedName name="Z_1C9EE395_06A1_41D5_9B75_3DA9A451808D_.wvu.FilterData" localSheetId="0" hidden="1">'ТСУ (иномарки)'!$B$6:$M$496</definedName>
    <definedName name="Z_1C9EE395_06A1_41D5_9B75_3DA9A451808D_.wvu.FilterData" localSheetId="1" hidden="1">'ТСУ (Россия)'!$B$4:$J$68</definedName>
    <definedName name="Z_1C9EE395_06A1_41D5_9B75_3DA9A451808D_.wvu.PrintArea" localSheetId="0" hidden="1">'ТСУ (иномарки)'!$B$2:$M$511</definedName>
    <definedName name="Z_1C9EE395_06A1_41D5_9B75_3DA9A451808D_.wvu.PrintArea" localSheetId="1" hidden="1">'ТСУ (Россия)'!$B$2:$E$114</definedName>
    <definedName name="Z_1CA30FA5_7361_11D8_8E7B_009027AEEA37_.wvu.Cols" localSheetId="0" hidden="1">'ТСУ (иномарки)'!#REF!</definedName>
    <definedName name="Z_1CA30FA5_7361_11D8_8E7B_009027AEEA37_.wvu.FilterData" localSheetId="0" hidden="1">'ТСУ (иномарки)'!$B$6:$M$496</definedName>
    <definedName name="Z_1CA30FA5_7361_11D8_8E7B_009027AEEA37_.wvu.FilterData" localSheetId="1" hidden="1">'ТСУ (Россия)'!$B$4:$J$68</definedName>
    <definedName name="Z_1CA30FA5_7361_11D8_8E7B_009027AEEA37_.wvu.PrintArea" localSheetId="0" hidden="1">'ТСУ (иномарки)'!$B$2:$M$511</definedName>
    <definedName name="Z_1CA30FA5_7361_11D8_8E7B_009027AEEA37_.wvu.PrintArea" localSheetId="1" hidden="1">'ТСУ (Россия)'!$B$2:$E$109</definedName>
    <definedName name="Z_20D34181_72C1_11D8_96EF_0080481CE252_.wvu.FilterData" localSheetId="0" hidden="1">'ТСУ (иномарки)'!$B$6:$M$496</definedName>
    <definedName name="Z_20D34181_72C1_11D8_96EF_0080481CE252_.wvu.FilterData" localSheetId="1" hidden="1">'ТСУ (Россия)'!$B$4:$J$68</definedName>
    <definedName name="Z_220A40FA_5E40_4B56_945C_ECCF44F8C32E_.wvu.FilterData" localSheetId="0" hidden="1">'ТСУ (иномарки)'!$B$6:$M$496</definedName>
    <definedName name="Z_220A40FA_5E40_4B56_945C_ECCF44F8C32E_.wvu.FilterData" localSheetId="1" hidden="1">'ТСУ (Россия)'!$B$4:$J$68</definedName>
    <definedName name="Z_55A15CA5_C908_11D9_BCFF_00E04C0A8254_.wvu.FilterData" localSheetId="0" hidden="1">'ТСУ (иномарки)'!$B$6:$M$496</definedName>
    <definedName name="Z_55A15CA5_C908_11D9_BCFF_00E04C0A8254_.wvu.FilterData" localSheetId="1" hidden="1">'ТСУ (Россия)'!$B$4:$J$68</definedName>
    <definedName name="Z_5A8793E0_72A3_11D8_916C_00E04C7806EB_.wvu.Cols" localSheetId="0" hidden="1">'ТСУ (иномарки)'!#REF!</definedName>
    <definedName name="Z_5A8793E0_72A3_11D8_916C_00E04C7806EB_.wvu.FilterData" localSheetId="0" hidden="1">'ТСУ (иномарки)'!$B$4:$M$496</definedName>
    <definedName name="Z_5A8793E0_72A3_11D8_916C_00E04C7806EB_.wvu.FilterData" localSheetId="1" hidden="1">'ТСУ (Россия)'!$B$4:$J$68</definedName>
    <definedName name="Z_5A8793E0_72A3_11D8_916C_00E04C7806EB_.wvu.PrintArea" localSheetId="0" hidden="1">'ТСУ (иномарки)'!$B$2:$M$511</definedName>
    <definedName name="Z_5A8793E0_72A3_11D8_916C_00E04C7806EB_.wvu.Rows" localSheetId="0" hidden="1">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</definedName>
    <definedName name="Z_696191A1_72A2_11D8_ADB2_0040F45FC7D7_.wvu.FilterData" localSheetId="1" hidden="1">'ТСУ (Россия)'!$B$5:$G$69</definedName>
    <definedName name="Z_720522D8_155C_4795_9DAB_BE293400F696_.wvu.FilterData" localSheetId="0" hidden="1">'ТСУ (иномарки)'!$B$6:$M$496</definedName>
    <definedName name="Z_7A4385F3_B58C_4991_AB9A_DA85C1BCDB97_.wvu.FilterData" localSheetId="0" hidden="1">'ТСУ (иномарки)'!$B$6:$M$496</definedName>
    <definedName name="Z_7A4385F3_B58C_4991_AB9A_DA85C1BCDB97_.wvu.FilterData" localSheetId="1" hidden="1">'ТСУ (Россия)'!$B$4:$J$68</definedName>
    <definedName name="Z_7A68A857_FFDB_410F_8957_3619E6F518D5_.wvu.FilterData" localSheetId="0" hidden="1">'ТСУ (иномарки)'!$B$4:$M$496</definedName>
    <definedName name="Z_9CF5AA64_6A20_4C37_A2DA_2129EBAE4A64_.wvu.FilterData" localSheetId="1" hidden="1">'ТСУ (Россия)'!$B$4:$J$68</definedName>
    <definedName name="Z_9E7D6C7B_D1D2_48A9_88F9_EE0B3178F899_.wvu.FilterData" localSheetId="0" hidden="1">'ТСУ (иномарки)'!$B$6:$M$496</definedName>
    <definedName name="Z_9E7D6C7B_D1D2_48A9_88F9_EE0B3178F899_.wvu.FilterData" localSheetId="1" hidden="1">'ТСУ (Россия)'!$B$4:$J$68</definedName>
    <definedName name="Z_9E7D6C7B_D1D2_48A9_88F9_EE0B3178F899_.wvu.PrintArea" localSheetId="0" hidden="1">'ТСУ (иномарки)'!$B$2:$M$511</definedName>
    <definedName name="Z_9E7D6C7B_D1D2_48A9_88F9_EE0B3178F899_.wvu.PrintArea" localSheetId="1" hidden="1">'ТСУ (Россия)'!$B$2:$E$105</definedName>
    <definedName name="Z_CDB9BB86_2C54_4750_AF4B_EAED570508CD_.wvu.FilterData" localSheetId="0" hidden="1">'ТСУ (иномарки)'!$B$6:$M$496</definedName>
    <definedName name="Z_CF1F6A07_4C66_41AD_8D09_CAD43D061E52_.wvu.FilterData" localSheetId="0" hidden="1">'ТСУ (иномарки)'!$B$6:$M$496</definedName>
    <definedName name="Z_CF1F6A07_4C66_41AD_8D09_CAD43D061E52_.wvu.FilterData" localSheetId="1" hidden="1">'ТСУ (Россия)'!$B$4:$J$68</definedName>
    <definedName name="Z_F8593EA0_7D9F_11D8_916C_00E04C7806EB_.wvu.Rows" localSheetId="0" hidden="1">'ТСУ (иномарки)'!#REF!,'ТСУ (иномарки)'!#REF!,'ТСУ (иномарки)'!#REF!,'ТСУ (иномарки)'!$23:$23,'ТСУ (иномарки)'!$43:$43,'ТСУ (иномарки)'!#REF!,'ТСУ (иномарки)'!#REF!,'ТСУ (иномарки)'!#REF!,'ТСУ (иномарки)'!#REF!,'ТСУ (иномарки)'!$92:$115,'ТСУ (иномарки)'!#REF!,'ТСУ (иномарки)'!$139:$140,'ТСУ (иномарки)'!$144:$148,'ТСУ (иномарки)'!#REF!,'ТСУ (иномарки)'!$189:$190,'ТСУ (иномарки)'!#REF!,'ТСУ (иномарки)'!$216:$222,'ТСУ (иномарки)'!#REF!,'ТСУ (иномарки)'!#REF!,'ТСУ (иномарки)'!#REF!,'ТСУ (иномарки)'!$283:$285,'ТСУ (иномарки)'!#REF!,'ТСУ (иномарки)'!#REF!,'ТСУ (иномарки)'!#REF!,'ТСУ (иномарки)'!#REF!,'ТСУ (иномарки)'!#REF!,'ТСУ (иномарки)'!$349:$349,'ТСУ (иномарки)'!#REF!,'ТСУ (иномарки)'!#REF!,'ТСУ (иномарки)'!#REF!,'ТСУ (иномарки)'!#REF!,'ТСУ (иномарки)'!$385:$393,'ТСУ (иномарки)'!$397:$404,'ТСУ (иномарки)'!#REF!,'ТСУ (иномарки)'!#REF!</definedName>
    <definedName name="_xlnm.Print_Area" localSheetId="0">'ТСУ (иномарки)'!$B$2:$M$509</definedName>
    <definedName name="_xlnm.Print_Area" localSheetId="1">'ТСУ (Россия)'!$B$2:$J$89</definedName>
  </definedNames>
  <calcPr fullCalcOnLoad="1" refMode="R1C1"/>
</workbook>
</file>

<file path=xl/sharedStrings.xml><?xml version="1.0" encoding="utf-8"?>
<sst xmlns="http://schemas.openxmlformats.org/spreadsheetml/2006/main" count="3785" uniqueCount="1552">
  <si>
    <t>GX 4704x4                                                                                           Toyota Land Cruiser Prado  (J120,125) 4x4</t>
  </si>
  <si>
    <t>Gazelle - 3302 van (глушитель в бок)</t>
  </si>
  <si>
    <t xml:space="preserve">Gazelle - 3302 van, 33023 van (фермер с двойной кабиной)  </t>
  </si>
  <si>
    <t xml:space="preserve">Lada - 2113 coupe                                                                                                       Lada - 2114 HB                                                                                                                        Lada - 2115 sedan  </t>
  </si>
  <si>
    <t xml:space="preserve">Lada - 2113 coupe, Lada - 2114 HB                                                                          Lada - 2115 sedan  </t>
  </si>
  <si>
    <t xml:space="preserve">Rezzo minivan                                                                                                                     Daewoo Tacuma minivan </t>
  </si>
  <si>
    <r>
      <t xml:space="preserve">Tacuma minivan                        </t>
    </r>
    <r>
      <rPr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                        Chevrolet Rezzo minivan</t>
    </r>
  </si>
  <si>
    <t xml:space="preserve">Doblo minivan, van </t>
  </si>
  <si>
    <t>Рекламный выставочный стенд для ТСУ</t>
  </si>
  <si>
    <t>Galaxy minivan                                                                                        Volkswagen Sharan minivan                                                                            Seat Alhambra minivan</t>
  </si>
  <si>
    <t>LIFAN</t>
  </si>
  <si>
    <t>2009/09-</t>
  </si>
  <si>
    <t>Verso wagon</t>
  </si>
  <si>
    <t>Plate LUX</t>
  </si>
  <si>
    <t>Fiesta HB                                                                                                    Fusion minivan</t>
  </si>
  <si>
    <t>Tourneo Connect minivan, van                                                                                             Transit Connect minivan, van</t>
  </si>
  <si>
    <t>Matrix minivan</t>
  </si>
  <si>
    <t xml:space="preserve">Carens minivan </t>
  </si>
  <si>
    <t xml:space="preserve">Carnival minivan </t>
  </si>
  <si>
    <t>Note minivan</t>
  </si>
  <si>
    <t>Partner I minivan, van                                                                                                                        Citroen Berlingo I minivan, van</t>
  </si>
  <si>
    <t>БАФ-0002</t>
  </si>
  <si>
    <t>Berlingo I minivan, van                                                                                              Peugeot Partner I minivan, van</t>
  </si>
  <si>
    <t xml:space="preserve">Alhambra minivan                                                          Volkswagen Sharan minivan                                                                                 Ford Galaxy minivan </t>
  </si>
  <si>
    <t xml:space="preserve">Roomster minivan </t>
  </si>
  <si>
    <t>Caddy III minivan, van                                                                       Caddy III Maxi minivan, van</t>
  </si>
  <si>
    <t xml:space="preserve">Sharan minivan                                                                                         Ford Galaxy minivan                                                                                                           Seat Alhambra minivan </t>
  </si>
  <si>
    <t xml:space="preserve">Gazelle - 2705, 3221minibus (глушитель в бок)         </t>
  </si>
  <si>
    <t>Gazelle - 2752 Sobol, 2217 Barguzin minibus (глушитель в бок)</t>
  </si>
  <si>
    <t xml:space="preserve">Gazelle - 2752 Sobol, 2217 Barguzin minibus </t>
  </si>
  <si>
    <t xml:space="preserve">Gazelle - 2705 minibus </t>
  </si>
  <si>
    <t xml:space="preserve">Izh - 2715, 2715-01, 27252-01mini truck </t>
  </si>
  <si>
    <t xml:space="preserve">Lada - Samara 2108 coupe                                                                                 Lada - Samara 2109 sedan                                                                                                           Lada - Samara 21099 HB                                                     </t>
  </si>
  <si>
    <t xml:space="preserve">100 sedan, wagon                                                                                                                                                                                                            A6 sedan, wagon                                                                                                                                                                                                                     A6 Quattro sedan, wagon                                                                                                                                                                                                                                        </t>
  </si>
  <si>
    <t>2001/5-2008/1                                                                                                                                                                                                                   2001/4-</t>
  </si>
  <si>
    <t>2008/8-</t>
  </si>
  <si>
    <t>I20 HB</t>
  </si>
  <si>
    <t>2009-</t>
  </si>
  <si>
    <t>1997-2006</t>
  </si>
  <si>
    <t>Escape 4x4</t>
  </si>
  <si>
    <t>2001/9-2003/1                                                                                                                                                                                                             2001-2003</t>
  </si>
  <si>
    <t xml:space="preserve">   2001/4-                                                                                                                                                                                                                2001/5-2008/1</t>
  </si>
  <si>
    <t>1996-2003/6                                                                                                                                                                                                   1997/10-2003/10                                                                                                                                                                                                          1998-2005</t>
  </si>
  <si>
    <t>Распродажа остатков</t>
  </si>
  <si>
    <t>022-504</t>
  </si>
  <si>
    <t>023-394</t>
  </si>
  <si>
    <t xml:space="preserve">Sportage 4x4                                                                          Hyundai Tucson 4x4                             </t>
  </si>
  <si>
    <t>1990/12-1994                                                                                                                                                                                                          1994-1997/3                                                                                                                                                                                                                        1994-1997/3</t>
  </si>
  <si>
    <t>Santa Fe 4x4 (Tagaz)</t>
  </si>
  <si>
    <r>
      <t xml:space="preserve">Sonata </t>
    </r>
    <r>
      <rPr>
        <sz val="12"/>
        <rFont val="Arial"/>
        <family val="2"/>
      </rPr>
      <t>V</t>
    </r>
    <r>
      <rPr>
        <sz val="12"/>
        <rFont val="Arial"/>
        <family val="2"/>
      </rPr>
      <t>, sedan</t>
    </r>
  </si>
  <si>
    <t>А</t>
  </si>
  <si>
    <t>Pajero Sport 4x4</t>
  </si>
  <si>
    <t>Combo minivan</t>
  </si>
  <si>
    <t>RAV 4 4x4</t>
  </si>
  <si>
    <t>2008/05-</t>
  </si>
  <si>
    <t>H 200 minibus 4x4</t>
  </si>
  <si>
    <t>2003-2009</t>
  </si>
  <si>
    <t>Шаровый узел на американские автомобили ( под квадратное отверстие на  30 в корпусе ТСУ ) ( на базе шара "Е") ( грузоподъемностью 1500 кг )</t>
  </si>
  <si>
    <r>
      <t xml:space="preserve">Lada - Priora 21703 HB                                                                                                     Lada - Priora sedan,  wagon                                                                                                          Lada </t>
    </r>
    <r>
      <rPr>
        <sz val="12"/>
        <color indexed="8"/>
        <rFont val="Arial"/>
        <family val="2"/>
      </rPr>
      <t xml:space="preserve">- 2110 sedan                                                                                          Lada - 2111 wagon                                                                                             Lada - 2112 HB </t>
    </r>
  </si>
  <si>
    <t>0856</t>
  </si>
  <si>
    <t>3500/120</t>
  </si>
  <si>
    <t>7805</t>
  </si>
  <si>
    <t>3500/140</t>
  </si>
  <si>
    <t>7808</t>
  </si>
  <si>
    <t>2005-2010                                                                                                                                                                                                                                  2004-2010</t>
  </si>
  <si>
    <t>2004-2010                                                                                                                                                                                                                   2005-2010</t>
  </si>
  <si>
    <t>Fiesta  HB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</si>
  <si>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1998/3-2007 </t>
  </si>
  <si>
    <t xml:space="preserve">       Наименование товара</t>
  </si>
  <si>
    <t>Параметры</t>
  </si>
  <si>
    <t>максимальная нагрузка</t>
  </si>
  <si>
    <t>055-707</t>
  </si>
  <si>
    <t>Автобагажник (универсальный на рейлинги)</t>
  </si>
  <si>
    <t>100 кг</t>
  </si>
  <si>
    <t>055-907</t>
  </si>
  <si>
    <t>926-1190 mm</t>
  </si>
  <si>
    <t xml:space="preserve">2001-2003                                                                                                                                                                                                                            2001/9-2003/1   </t>
  </si>
  <si>
    <t>2006/5-                                                                                                                                                                                                                             2006-</t>
  </si>
  <si>
    <t>2000/3-2007/1                                                                                                                                                                                                                          2007/2-</t>
  </si>
  <si>
    <t>2008/10-</t>
  </si>
  <si>
    <t>0872</t>
  </si>
  <si>
    <t>2003-2009/10</t>
  </si>
  <si>
    <t xml:space="preserve"> 2002-2008                                                                                                                                                                                                            2000/10-2005                                                                                                                                                                                                                                1997/5-2005</t>
  </si>
  <si>
    <t>Lanos sedan                                                                                                         SENS sedan                                                                                        Chevrolet Lanos sedan</t>
  </si>
  <si>
    <t>2002/3-2006</t>
  </si>
  <si>
    <t xml:space="preserve">Accent HB, sedan </t>
  </si>
  <si>
    <t>2006-                                                                                                                                                                                                                                        2005/9-2008</t>
  </si>
  <si>
    <t>I30 HB                                                                                                Kia Ceed HB</t>
  </si>
  <si>
    <t>LX 570 4x4                                                                                                                                                                                                                 Toyota Land Cruiser 200 4x4</t>
  </si>
  <si>
    <t>LX 570 4x4                                                                                                                                                                                                                              Toyota Land Cruiser 200 4x4</t>
  </si>
  <si>
    <t xml:space="preserve">Maxus minibus </t>
  </si>
  <si>
    <t>Cruze sedan</t>
  </si>
  <si>
    <t>0871</t>
  </si>
  <si>
    <t xml:space="preserve">1998/3-2007                                                                                                                                                                                                                    2003-2007       </t>
  </si>
  <si>
    <t>1993/10-1996/9                                                                                                                                                                                                                        1993/10-1997/4</t>
  </si>
  <si>
    <t>1997/10-2003/10                                                                                                                                                                                                       1998-2005                                                                                                                                                                                                                                   1996-2003/06</t>
  </si>
  <si>
    <t xml:space="preserve"> 2000/10-2005                                                                                                                                                                                                     1997/5-2005                                                                                                                                                                                                                       2002-2008 </t>
  </si>
  <si>
    <t>Camry sedan</t>
  </si>
  <si>
    <t xml:space="preserve">Ranger 4x4                                                                            Mazda BT 50 truck                                                                                                                                        </t>
  </si>
  <si>
    <t xml:space="preserve">Ranger 4x4                                                                               Mazda B 2500 pick-up                                                                                                                                </t>
  </si>
  <si>
    <t xml:space="preserve">1999/10-2007                                                                                                                                                                                                    1999-2006                                                                                                                                                                                                              </t>
  </si>
  <si>
    <t xml:space="preserve">B 2500 pick-up                                                                                                                                                                                   Ford Ranger 4x4  </t>
  </si>
  <si>
    <t xml:space="preserve">2003-2009 </t>
  </si>
  <si>
    <t>2005/9-2008</t>
  </si>
  <si>
    <t xml:space="preserve">1999-2006                                                                                                                                                                                                                                                                                                                                                                                                                                             1999/10-2007  </t>
  </si>
  <si>
    <t xml:space="preserve">BT 50 truck                                                                                 Ford Ranger 4x4  </t>
  </si>
  <si>
    <t xml:space="preserve">2006-                                                                                                                                                                                                                                         2006/5-  </t>
  </si>
  <si>
    <t xml:space="preserve"> IX35 4x4</t>
  </si>
  <si>
    <t>Шаровый узел на американские автомобили ( под квадратное отверстие на 50 в корпусе ТСУ ) ( на базе шара "F" ) ( грузоподъемностью 2000 кг )</t>
  </si>
  <si>
    <t>Шаровый узел на американские автомобили ( под квадратное отверстие на  50 в корпусе ТСУ ) ( на базе шара "Е") ( грузоподъемностью 1500 кг )</t>
  </si>
  <si>
    <t>2002-</t>
  </si>
  <si>
    <t>2004-</t>
  </si>
  <si>
    <t>Тип шара</t>
  </si>
  <si>
    <t>F</t>
  </si>
  <si>
    <t>Сцепной шар типа "А" (ISO/50)</t>
  </si>
  <si>
    <t>Розетка к ТСУ  EDV 7P (без эл. жгута)</t>
  </si>
  <si>
    <t>KIA</t>
  </si>
  <si>
    <t>A</t>
  </si>
  <si>
    <t>Год выпуска</t>
  </si>
  <si>
    <t>2003-</t>
  </si>
  <si>
    <t>2005-</t>
  </si>
  <si>
    <t>2001-</t>
  </si>
  <si>
    <t>1997/5-</t>
  </si>
  <si>
    <t>PORSCHE</t>
  </si>
  <si>
    <t>E</t>
  </si>
  <si>
    <t>VOLVO</t>
  </si>
  <si>
    <t>BMW</t>
  </si>
  <si>
    <t>022-794</t>
  </si>
  <si>
    <t>022-834</t>
  </si>
  <si>
    <t>022-104</t>
  </si>
  <si>
    <t>2006-</t>
  </si>
  <si>
    <t>2005/9-</t>
  </si>
  <si>
    <t>Статус</t>
  </si>
  <si>
    <t>Рекомендованная розничная цена</t>
  </si>
  <si>
    <t xml:space="preserve">Corolla wagon   </t>
  </si>
  <si>
    <t>V</t>
  </si>
  <si>
    <t>CITROEN</t>
  </si>
  <si>
    <t>2007-</t>
  </si>
  <si>
    <t>CHERY</t>
  </si>
  <si>
    <t>1995-2000/4</t>
  </si>
  <si>
    <t>1998-2005</t>
  </si>
  <si>
    <t>1997-2002/2</t>
  </si>
  <si>
    <t>2002/8-2005/10</t>
  </si>
  <si>
    <t>2001/7-2006</t>
  </si>
  <si>
    <t>2002- 2006</t>
  </si>
  <si>
    <t>1998-</t>
  </si>
  <si>
    <t>1995-2006</t>
  </si>
  <si>
    <t>1998- 2005</t>
  </si>
  <si>
    <t>Fabia HB</t>
  </si>
  <si>
    <t xml:space="preserve">Jeep  </t>
  </si>
  <si>
    <t>1999/3-2005/5</t>
  </si>
  <si>
    <t>Аксессуары</t>
  </si>
  <si>
    <t>Шары под американские авто</t>
  </si>
  <si>
    <t xml:space="preserve">Шары  </t>
  </si>
  <si>
    <t>Кронштейн розетки из нержавейки</t>
  </si>
  <si>
    <t>2007/3-</t>
  </si>
  <si>
    <t xml:space="preserve">Focus II wagon  </t>
  </si>
  <si>
    <t>2006/7-</t>
  </si>
  <si>
    <t>2003-2006/6</t>
  </si>
  <si>
    <t>1997-2008</t>
  </si>
  <si>
    <t>2002/12-</t>
  </si>
  <si>
    <t>2000-2005</t>
  </si>
  <si>
    <t>2008-</t>
  </si>
  <si>
    <t>2002-2007</t>
  </si>
  <si>
    <t>1995-</t>
  </si>
  <si>
    <t>H</t>
  </si>
  <si>
    <t>C</t>
  </si>
  <si>
    <t>%</t>
  </si>
  <si>
    <t>Код шара</t>
  </si>
  <si>
    <t>1400/75</t>
  </si>
  <si>
    <t>1200/75</t>
  </si>
  <si>
    <t>1100/50</t>
  </si>
  <si>
    <t>1100/75</t>
  </si>
  <si>
    <t>1500/75</t>
  </si>
  <si>
    <t>1000/75</t>
  </si>
  <si>
    <t>1200/70</t>
  </si>
  <si>
    <t>1300/75</t>
  </si>
  <si>
    <t>1150/50</t>
  </si>
  <si>
    <t>1200/50</t>
  </si>
  <si>
    <t>1500/80</t>
  </si>
  <si>
    <t>1500/90</t>
  </si>
  <si>
    <t>1400/65</t>
  </si>
  <si>
    <t>1500/100</t>
  </si>
  <si>
    <t>2000/120</t>
  </si>
  <si>
    <t>2000/100</t>
  </si>
  <si>
    <t>1200/80</t>
  </si>
  <si>
    <t>1500/50</t>
  </si>
  <si>
    <t>1200/60</t>
  </si>
  <si>
    <t>2300/100</t>
  </si>
  <si>
    <t>2000/90</t>
  </si>
  <si>
    <r>
      <t>Bosal Power</t>
    </r>
    <r>
      <rPr>
        <b/>
        <sz val="18"/>
        <rFont val="Arial"/>
        <family val="2"/>
      </rPr>
      <t>*</t>
    </r>
  </si>
  <si>
    <t>0815</t>
  </si>
  <si>
    <t>0181</t>
  </si>
  <si>
    <t>0822</t>
  </si>
  <si>
    <t>0833</t>
  </si>
  <si>
    <t>0836</t>
  </si>
  <si>
    <t>0852</t>
  </si>
  <si>
    <t>0821</t>
  </si>
  <si>
    <t>0803</t>
  </si>
  <si>
    <t>0199</t>
  </si>
  <si>
    <t>0135</t>
  </si>
  <si>
    <t>0185</t>
  </si>
  <si>
    <t>0160</t>
  </si>
  <si>
    <t>0165</t>
  </si>
  <si>
    <t>0216</t>
  </si>
  <si>
    <t>0186</t>
  </si>
  <si>
    <t>0176</t>
  </si>
  <si>
    <t>0187</t>
  </si>
  <si>
    <t>0829</t>
  </si>
  <si>
    <t>0853</t>
  </si>
  <si>
    <t>0804</t>
  </si>
  <si>
    <t>0840</t>
  </si>
  <si>
    <t>0188</t>
  </si>
  <si>
    <t>0159</t>
  </si>
  <si>
    <t>0140</t>
  </si>
  <si>
    <t>0410</t>
  </si>
  <si>
    <t>0843</t>
  </si>
  <si>
    <t>0208</t>
  </si>
  <si>
    <t>0824</t>
  </si>
  <si>
    <t>0809</t>
  </si>
  <si>
    <t>0807</t>
  </si>
  <si>
    <t>0814</t>
  </si>
  <si>
    <t>0834</t>
  </si>
  <si>
    <t>0701</t>
  </si>
  <si>
    <t>0812</t>
  </si>
  <si>
    <t>0828</t>
  </si>
  <si>
    <t>0841</t>
  </si>
  <si>
    <t>0855</t>
  </si>
  <si>
    <t>0854</t>
  </si>
  <si>
    <t>0837</t>
  </si>
  <si>
    <t>0800</t>
  </si>
  <si>
    <t>0166</t>
  </si>
  <si>
    <t>0816</t>
  </si>
  <si>
    <t>0148</t>
  </si>
  <si>
    <t>0810</t>
  </si>
  <si>
    <t>0491</t>
  </si>
  <si>
    <t>0189</t>
  </si>
  <si>
    <t>0820</t>
  </si>
  <si>
    <t>0830</t>
  </si>
  <si>
    <t>0808</t>
  </si>
  <si>
    <t>0835</t>
  </si>
  <si>
    <t>0844</t>
  </si>
  <si>
    <t>0220</t>
  </si>
  <si>
    <t>0300</t>
  </si>
  <si>
    <t>0164</t>
  </si>
  <si>
    <t>0315</t>
  </si>
  <si>
    <t>0182</t>
  </si>
  <si>
    <t>0137</t>
  </si>
  <si>
    <t>0825</t>
  </si>
  <si>
    <t>0138</t>
  </si>
  <si>
    <t>0313</t>
  </si>
  <si>
    <t>0832</t>
  </si>
  <si>
    <t>0184</t>
  </si>
  <si>
    <t>0826</t>
  </si>
  <si>
    <t>0212</t>
  </si>
  <si>
    <t>0867</t>
  </si>
  <si>
    <t>716-970 mm</t>
  </si>
  <si>
    <t>0857</t>
  </si>
  <si>
    <t>1300/50</t>
  </si>
  <si>
    <t>0858</t>
  </si>
  <si>
    <t>0861</t>
  </si>
  <si>
    <t>1000/50</t>
  </si>
  <si>
    <t>0149</t>
  </si>
  <si>
    <t>2000/85</t>
  </si>
  <si>
    <t>0860</t>
  </si>
  <si>
    <t>1300/60</t>
  </si>
  <si>
    <t>0863</t>
  </si>
  <si>
    <t>0049</t>
  </si>
  <si>
    <t>0255</t>
  </si>
  <si>
    <t>0865</t>
  </si>
  <si>
    <t>0145</t>
  </si>
  <si>
    <t>2000/75</t>
  </si>
  <si>
    <t>2500/100</t>
  </si>
  <si>
    <t>0862</t>
  </si>
  <si>
    <t>0859</t>
  </si>
  <si>
    <t>0866</t>
  </si>
  <si>
    <t>A3 HB,
Volkswagen Golf IV HB, wagon
Volkswagen  Bora sedan, wagon</t>
  </si>
  <si>
    <t>A6 Allroad Quattro wagon</t>
  </si>
  <si>
    <t>AUDI</t>
  </si>
  <si>
    <t>CHEVROLET</t>
  </si>
  <si>
    <t>Captivа 4x4</t>
  </si>
  <si>
    <t>Epica sedan</t>
  </si>
  <si>
    <t>Avensis sedan</t>
  </si>
  <si>
    <t>700/50</t>
  </si>
  <si>
    <t>0870</t>
  </si>
  <si>
    <t>Matiz HB</t>
  </si>
  <si>
    <t>Grand Cherokee 4x4</t>
  </si>
  <si>
    <t>Amulet sedan</t>
  </si>
  <si>
    <t>CHRYSLER</t>
  </si>
  <si>
    <t>Sandero HB</t>
  </si>
  <si>
    <t>Tribeca 4x4</t>
  </si>
  <si>
    <t>1996-2008</t>
  </si>
  <si>
    <t>DAEWOO</t>
  </si>
  <si>
    <t>DODGE</t>
  </si>
  <si>
    <t>FIAT</t>
  </si>
  <si>
    <t>Albea sedan</t>
  </si>
  <si>
    <t>FORD</t>
  </si>
  <si>
    <t xml:space="preserve">Focus I HB, sedan </t>
  </si>
  <si>
    <t>Maverick 4x4
Mazda Tribute 4x4</t>
  </si>
  <si>
    <t>Mondeo HB</t>
  </si>
  <si>
    <t>GREAT WALL</t>
  </si>
  <si>
    <t xml:space="preserve">Hover 4x4           </t>
  </si>
  <si>
    <t xml:space="preserve">Safe 4x4 </t>
  </si>
  <si>
    <t>HONDA</t>
  </si>
  <si>
    <t>CR-V 4x4</t>
  </si>
  <si>
    <t>HR-V 4x4</t>
  </si>
  <si>
    <t>HYUNDAI</t>
  </si>
  <si>
    <t>Getz HB</t>
  </si>
  <si>
    <t>Santa Fe 4x4</t>
  </si>
  <si>
    <t>2001- 2006</t>
  </si>
  <si>
    <t>Sportage 4x4</t>
  </si>
  <si>
    <t xml:space="preserve">Sorento 4x4 </t>
  </si>
  <si>
    <t xml:space="preserve">Cerato HB, sedan  </t>
  </si>
  <si>
    <t>LAND ROVER</t>
  </si>
  <si>
    <t>LEXUS</t>
  </si>
  <si>
    <t>1997-2003</t>
  </si>
  <si>
    <t>MAZDA</t>
  </si>
  <si>
    <t>Tribute 4x4                                                                                       Ford Maverick 4x4</t>
  </si>
  <si>
    <t>2002/6-2008</t>
  </si>
  <si>
    <t>MERCEDES</t>
  </si>
  <si>
    <t>Maverick 4x4                                                                             Mazda Tribute 4x4</t>
  </si>
  <si>
    <t>Tucson 4x4                                                                                    Kia Sportage 4x4</t>
  </si>
  <si>
    <t>Verna HB, sedan                                                                          Kia Rio II sedan</t>
  </si>
  <si>
    <t>Rio II sedan                                                                          Hyundai Verna HB, sedan</t>
  </si>
  <si>
    <t xml:space="preserve">M-Class 4x4 </t>
  </si>
  <si>
    <t>MITSUBISHI</t>
  </si>
  <si>
    <t>1999-2005</t>
  </si>
  <si>
    <t>Pajero Pinin 4x4</t>
  </si>
  <si>
    <t>Pajero III 4x4                                                                                              Pajero IV 4x4</t>
  </si>
  <si>
    <t xml:space="preserve">Land Cruiser 200 4x4                                                           Lexus LX 570 4x4  </t>
  </si>
  <si>
    <t>Koleos  4x4</t>
  </si>
  <si>
    <t>2003- 2008/11                                                                                                                                                                                                                           2003/9-2008</t>
  </si>
  <si>
    <t>Rio sedan</t>
  </si>
  <si>
    <t>1100/60</t>
  </si>
  <si>
    <t>2006-2008</t>
  </si>
  <si>
    <t>2004-2008</t>
  </si>
  <si>
    <t>2005/9-2008                                                                                                                                                                                                                        2006-</t>
  </si>
  <si>
    <t>Grand Vitara 4x4  ( 5 doors)</t>
  </si>
  <si>
    <t>Lancer HB, sedan, wagon</t>
  </si>
  <si>
    <t>1998-2008</t>
  </si>
  <si>
    <t>2003-2006/10</t>
  </si>
  <si>
    <t>2004-2007</t>
  </si>
  <si>
    <t>Lancer sedan</t>
  </si>
  <si>
    <t>NISSAN</t>
  </si>
  <si>
    <t xml:space="preserve">Patrol GR 4x4 </t>
  </si>
  <si>
    <t xml:space="preserve">Almera sedan </t>
  </si>
  <si>
    <t xml:space="preserve">Primera HB, sedan </t>
  </si>
  <si>
    <t>2001/9-2007/6</t>
  </si>
  <si>
    <t xml:space="preserve">Murano 4x4 </t>
  </si>
  <si>
    <t xml:space="preserve">Almera Classic sedan </t>
  </si>
  <si>
    <t xml:space="preserve">Tiida HB, sedan </t>
  </si>
  <si>
    <t>OPEL</t>
  </si>
  <si>
    <t>PEUGEOT</t>
  </si>
  <si>
    <t>RENAULT</t>
  </si>
  <si>
    <t>Logan sedan                                                                               Dacia sedan</t>
  </si>
  <si>
    <t>Megane Classic II sedan                                                                         Megane II wagon</t>
  </si>
  <si>
    <t>SEAT</t>
  </si>
  <si>
    <t>SKODA</t>
  </si>
  <si>
    <t>Fabia sedan, wagon</t>
  </si>
  <si>
    <t xml:space="preserve">RAV 4 4x4                                                                                                   </t>
  </si>
  <si>
    <t>SSANGYONG</t>
  </si>
  <si>
    <t>Actyon 4x4</t>
  </si>
  <si>
    <t>Kyron II 4x4</t>
  </si>
  <si>
    <t>2006/9-</t>
  </si>
  <si>
    <t xml:space="preserve">Actyon Sports pick-up </t>
  </si>
  <si>
    <t>SUBARU</t>
  </si>
  <si>
    <t xml:space="preserve">Forester 4x4 </t>
  </si>
  <si>
    <t xml:space="preserve">Outback 4x4  </t>
  </si>
  <si>
    <t>SUZUKI</t>
  </si>
  <si>
    <t>Grand Vitara XL 7 4x4</t>
  </si>
  <si>
    <t>SX 4 HB                                                                                                          Fiat Sedici 4x4</t>
  </si>
  <si>
    <t>TOYOTA</t>
  </si>
  <si>
    <t>1996/4 - 2002</t>
  </si>
  <si>
    <t>2003-2007</t>
  </si>
  <si>
    <t>RAV 4 4x4                                                                                                   Chery Tiggo 4x4</t>
  </si>
  <si>
    <t>Corolla HB</t>
  </si>
  <si>
    <t xml:space="preserve">Corolla sedan    </t>
  </si>
  <si>
    <t xml:space="preserve">1998/3-2007 </t>
  </si>
  <si>
    <t>VOLKSWAGEN</t>
  </si>
  <si>
    <t>Passat lV sedan                                                                                                         Passat lV wagon</t>
  </si>
  <si>
    <t>1996-2003</t>
  </si>
  <si>
    <t xml:space="preserve">Golf IV HB, wagon
Bora sedan, wagon
Audi A3 HB </t>
  </si>
  <si>
    <t>0868</t>
  </si>
  <si>
    <t>¦</t>
  </si>
  <si>
    <t xml:space="preserve">       Марка и модель автомобиля</t>
  </si>
  <si>
    <t>2005-2008</t>
  </si>
  <si>
    <t>3500/100</t>
  </si>
  <si>
    <t xml:space="preserve">              Марка и модель автомобиля</t>
  </si>
  <si>
    <t>GAZ</t>
  </si>
  <si>
    <t>VAZ</t>
  </si>
  <si>
    <t>ZAZ</t>
  </si>
  <si>
    <t>IZH</t>
  </si>
  <si>
    <t>UAZ</t>
  </si>
  <si>
    <t>Шары</t>
  </si>
  <si>
    <t xml:space="preserve">Volga - 3110, 31105 sedan (двигатель Chrysler)  </t>
  </si>
  <si>
    <t>1999/12-2006</t>
  </si>
  <si>
    <t>1995-2009</t>
  </si>
  <si>
    <t>1997-</t>
  </si>
  <si>
    <t>1978-2000</t>
  </si>
  <si>
    <t>NP300 pick-up</t>
  </si>
  <si>
    <t>2008/6-</t>
  </si>
  <si>
    <t>2010-</t>
  </si>
  <si>
    <t>Avensis wagon</t>
  </si>
  <si>
    <t>Uaz - 469, 31512, 31514, 2206, 3303, 3909, 3962, 37414x4</t>
  </si>
  <si>
    <t>1972-</t>
  </si>
  <si>
    <t>Lada - 2105, 21051, 21053, 2107, 21071, 21073 sedan</t>
  </si>
  <si>
    <t xml:space="preserve">Tiggo 4x4                                                                                                                  Toyota RAV 4 4x4  </t>
  </si>
  <si>
    <t>Lada - 2104, 21043, 21044, 21047 wagon</t>
  </si>
  <si>
    <t>1984-             1987-               1990-</t>
  </si>
  <si>
    <t xml:space="preserve">Niva - 2121 4x4                                                                                           Niva - 21213, 21214 4x4                                                                                           Niva - 2131, 2129 4x4 </t>
  </si>
  <si>
    <t xml:space="preserve">Lada - 2110 sedan                                                                                          Lada - 2111 wagon                                                                                                 Lada - 2112 HB                                                                                                             Lada - Priora 21703 sedan </t>
  </si>
  <si>
    <t xml:space="preserve">1996/1-          1999-            2000-             2007-                  </t>
  </si>
  <si>
    <t>2003-                                             2008-</t>
  </si>
  <si>
    <t xml:space="preserve">2003-                 1999-                                                1999-      </t>
  </si>
  <si>
    <t>1500/70</t>
  </si>
  <si>
    <t>GEELY</t>
  </si>
  <si>
    <t>MK sedan</t>
  </si>
  <si>
    <t>Splash HB</t>
  </si>
  <si>
    <t>2008/4-</t>
  </si>
  <si>
    <t>Auris HB</t>
  </si>
  <si>
    <t>2000-2007/2</t>
  </si>
  <si>
    <t>0817</t>
  </si>
  <si>
    <t>Tavria - 1102, 110206 HB</t>
  </si>
  <si>
    <t>1992-</t>
  </si>
  <si>
    <t>0174</t>
  </si>
  <si>
    <t>0150</t>
  </si>
  <si>
    <t>0173</t>
  </si>
  <si>
    <t>0805</t>
  </si>
  <si>
    <t>0845</t>
  </si>
  <si>
    <t>0850</t>
  </si>
  <si>
    <t>0842</t>
  </si>
  <si>
    <t>600/75</t>
  </si>
  <si>
    <t>800/75</t>
  </si>
  <si>
    <t>750/75</t>
  </si>
  <si>
    <t>900/50</t>
  </si>
  <si>
    <t>600/50</t>
  </si>
  <si>
    <t xml:space="preserve">максим / верт нагрузка на шар </t>
  </si>
  <si>
    <t>1000/70</t>
  </si>
  <si>
    <t>1400/50</t>
  </si>
  <si>
    <t>1110/60</t>
  </si>
  <si>
    <t>Каталож номер ТСУ</t>
  </si>
  <si>
    <t>Smart-Connect Bosal</t>
  </si>
  <si>
    <t xml:space="preserve">ClioII Symbol sedan                                                                                                                                                                                                               Clio II Thalia sedan </t>
  </si>
  <si>
    <t>1999-2008</t>
  </si>
  <si>
    <t xml:space="preserve">Тюнинг </t>
  </si>
  <si>
    <t xml:space="preserve"> вырез бампера</t>
  </si>
  <si>
    <t xml:space="preserve">Нержавеющая пластина </t>
  </si>
  <si>
    <t>INFINITI</t>
  </si>
  <si>
    <t>0864</t>
  </si>
  <si>
    <t>1998-2009</t>
  </si>
  <si>
    <t>Lanos sedan                                                                                                                Daewoo Lanos sedan                                                                                                    Daewoo Sens sedan</t>
  </si>
  <si>
    <t>Lacetti sedan                                                                                                          Daewoo Nubira sedan</t>
  </si>
  <si>
    <t xml:space="preserve">Lacetti HB                                                                                                                     Daewoo Nubira HB </t>
  </si>
  <si>
    <t>Lacetti wagon                                                                                                              Daewoo Nubira wagon</t>
  </si>
  <si>
    <t>Nubira HB                                                                                       Chevrolet Lacetti HB</t>
  </si>
  <si>
    <t>2000/8-2007</t>
  </si>
  <si>
    <t>Elantra HB, sedan ( Tagaz )</t>
  </si>
  <si>
    <t>Tribute 4x4                                                                                                           Ford Maverick 4x4</t>
  </si>
  <si>
    <t>Outlander 4x4                                                                                                 Airtrek 4x4</t>
  </si>
  <si>
    <t>Octavia I HB                                                                                                        Octavia II Tour HB                                                                                                               Octavia I wagon</t>
  </si>
  <si>
    <t>Pajero Sport 4x4                                                                                                                     Montero Sport 4x4</t>
  </si>
  <si>
    <t xml:space="preserve">Land Cruiser 90 4x4 </t>
  </si>
  <si>
    <t>Land Cruiser 100 VX 4x4                                                                                               Lexus LX 470 4x4</t>
  </si>
  <si>
    <t xml:space="preserve">Land Cruiser 100 VX 4x4                                                                                                 </t>
  </si>
  <si>
    <t xml:space="preserve">Land Cruiser 200 4x4                                                                                                    Lexus LX 570 4x4  </t>
  </si>
  <si>
    <t xml:space="preserve">Land Cruiser 200 4x4                                                                                                                  Lexus LX 570 4x4  </t>
  </si>
  <si>
    <t>LX 470 4x4                                                                                                                 Toyota Land Cruiser 100 VX 4x4</t>
  </si>
  <si>
    <t>LX 570 4x4                                                                                                      Toyota Land Cruiser 200 4x4</t>
  </si>
  <si>
    <r>
      <t xml:space="preserve">Nexia </t>
    </r>
    <r>
      <rPr>
        <sz val="12"/>
        <rFont val="Arial"/>
        <family val="2"/>
      </rPr>
      <t>sedan (рестайлинг 2008)</t>
    </r>
  </si>
  <si>
    <t>Navara pick-up (бампер со ступенькой)</t>
  </si>
  <si>
    <t xml:space="preserve">Land Cruiser Prado J120, J125 4x4                                                                                                   Lexus GX 470 4x4  </t>
  </si>
  <si>
    <t xml:space="preserve">Land Cruiser Prado J120, J125 4x4                                                                                               Lexus GX 470 4x4  </t>
  </si>
  <si>
    <t>GX 470 4x4                                                                                            Toyota Land Cruiser Prado (J120,125) 4x4</t>
  </si>
  <si>
    <t>VH0808</t>
  </si>
  <si>
    <t>RX 300 4x4, RX 330 4x4, RX 350 4x4 
Toyota Highlander</t>
  </si>
  <si>
    <t>RX 300 4x4
Toyota Highlander</t>
  </si>
  <si>
    <t>2002/12- 2010 -</t>
  </si>
  <si>
    <t>нет</t>
  </si>
  <si>
    <t>0873</t>
  </si>
  <si>
    <t xml:space="preserve">1400/50 </t>
  </si>
  <si>
    <t xml:space="preserve">1500/50 </t>
  </si>
  <si>
    <t xml:space="preserve">1500/75 </t>
  </si>
  <si>
    <t>Polo sedan</t>
  </si>
  <si>
    <t>GAZ Valday</t>
  </si>
  <si>
    <t>Sandero Stepway</t>
  </si>
  <si>
    <t>Amarok Pick-up с бампером</t>
  </si>
  <si>
    <t>2011-</t>
  </si>
  <si>
    <t>10/2010 -</t>
  </si>
  <si>
    <t>2012-</t>
  </si>
  <si>
    <t>Actyon New</t>
  </si>
  <si>
    <r>
      <t>Q5 4x4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</si>
  <si>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Q7 4x4 </t>
    </r>
    <r>
      <rPr>
        <sz val="12"/>
        <color indexed="10"/>
        <rFont val="Arial"/>
        <family val="2"/>
      </rPr>
      <t>(без электрики)</t>
    </r>
  </si>
  <si>
    <r>
      <t xml:space="preserve">X-6 4x4 </t>
    </r>
    <r>
      <rPr>
        <sz val="12"/>
        <color indexed="10"/>
        <rFont val="Arial"/>
        <family val="2"/>
      </rPr>
      <t>(без электрики)</t>
    </r>
  </si>
  <si>
    <t>вырез по необход-ти</t>
  </si>
  <si>
    <t>RX 350</t>
  </si>
  <si>
    <t xml:space="preserve"> </t>
  </si>
  <si>
    <t>2004-2010</t>
  </si>
  <si>
    <t>2009-2011/10</t>
  </si>
  <si>
    <t>2/2011-</t>
  </si>
  <si>
    <t>0875</t>
  </si>
  <si>
    <t xml:space="preserve">1200/75 </t>
  </si>
  <si>
    <t xml:space="preserve">0826 </t>
  </si>
  <si>
    <t xml:space="preserve">0840 </t>
  </si>
  <si>
    <t xml:space="preserve">1000/50 </t>
  </si>
  <si>
    <t>2004/4- 2008                                                                                                                                                                                                                           2000-2004/4</t>
  </si>
  <si>
    <t>2000-2004/4                                                                                                                                                                                                                       2004/4-2008</t>
  </si>
  <si>
    <t>2005/2-2011</t>
  </si>
  <si>
    <t>1999-2006</t>
  </si>
  <si>
    <t>2000/3-2006</t>
  </si>
  <si>
    <t>2005-2011</t>
  </si>
  <si>
    <t>2000/3-2007</t>
  </si>
  <si>
    <t>2004/3-</t>
  </si>
  <si>
    <t>2003-2010</t>
  </si>
  <si>
    <t>2001-             2004-2011</t>
  </si>
  <si>
    <t>0155</t>
  </si>
  <si>
    <t>Solaris sedan, HB</t>
  </si>
  <si>
    <t>11/2010-</t>
  </si>
  <si>
    <t>Passat VII Sedan &amp; Variant</t>
  </si>
  <si>
    <t>2010-2011</t>
  </si>
  <si>
    <r>
      <t xml:space="preserve">X-5 4x4 </t>
    </r>
    <r>
      <rPr>
        <sz val="12"/>
        <color indexed="10"/>
        <rFont val="Arial"/>
        <family val="2"/>
      </rPr>
      <t>(без электрики)</t>
    </r>
  </si>
  <si>
    <r>
      <t xml:space="preserve">X-3 4x4 </t>
    </r>
    <r>
      <rPr>
        <sz val="12"/>
        <color indexed="10"/>
        <rFont val="Arial"/>
        <family val="2"/>
      </rPr>
      <t>(без электрики)</t>
    </r>
  </si>
  <si>
    <r>
      <t xml:space="preserve">Caravan 4x4                                                                                             Chrysler Grand Voyager 4x4 </t>
    </r>
    <r>
      <rPr>
        <sz val="12"/>
        <color indexed="10"/>
        <rFont val="Arial"/>
        <family val="2"/>
      </rPr>
      <t>(без электрики)</t>
    </r>
  </si>
  <si>
    <r>
      <t xml:space="preserve">Grand Voyager 4x4                                                                 Dodge Caravan 4x4 </t>
    </r>
    <r>
      <rPr>
        <sz val="12"/>
        <color indexed="10"/>
        <rFont val="Arial"/>
        <family val="2"/>
      </rPr>
      <t>(без электрики)</t>
    </r>
  </si>
  <si>
    <r>
      <t xml:space="preserve">Galaxy minivan </t>
    </r>
    <r>
      <rPr>
        <sz val="12"/>
        <color indexed="10"/>
        <rFont val="Arial"/>
        <family val="2"/>
      </rPr>
      <t>(без электрики)</t>
    </r>
  </si>
  <si>
    <r>
      <t xml:space="preserve">S-Max minivan </t>
    </r>
    <r>
      <rPr>
        <sz val="12"/>
        <color indexed="10"/>
        <rFont val="Arial"/>
        <family val="2"/>
      </rPr>
      <t>(без электрики)</t>
    </r>
  </si>
  <si>
    <r>
      <t xml:space="preserve">Kuga 4x4 </t>
    </r>
    <r>
      <rPr>
        <sz val="12"/>
        <color indexed="10"/>
        <rFont val="Arial"/>
        <family val="2"/>
      </rPr>
      <t>(без электрики)</t>
    </r>
  </si>
  <si>
    <r>
      <t xml:space="preserve">Mondeo sedan </t>
    </r>
    <r>
      <rPr>
        <sz val="12"/>
        <color indexed="10"/>
        <rFont val="Arial"/>
        <family val="2"/>
      </rPr>
      <t>(без электрики)</t>
    </r>
  </si>
  <si>
    <r>
      <t xml:space="preserve">FX 35 4x4 </t>
    </r>
    <r>
      <rPr>
        <sz val="12"/>
        <color indexed="10"/>
        <rFont val="Arial"/>
        <family val="2"/>
      </rPr>
      <t>(без электрики)</t>
    </r>
  </si>
  <si>
    <r>
      <t xml:space="preserve">Freelander II 4x4  </t>
    </r>
    <r>
      <rPr>
        <sz val="12"/>
        <color indexed="10"/>
        <rFont val="Arial"/>
        <family val="2"/>
      </rPr>
      <t>(без электрики)</t>
    </r>
  </si>
  <si>
    <r>
      <t xml:space="preserve">Sprinter II minibus, van                                             Volkswagen Crafter minivan , van </t>
    </r>
    <r>
      <rPr>
        <sz val="12"/>
        <color indexed="10"/>
        <rFont val="Arial"/>
        <family val="2"/>
      </rPr>
      <t>(без электрики)</t>
    </r>
  </si>
  <si>
    <r>
      <t xml:space="preserve">GLK-Сlasse (x204) 4x4 </t>
    </r>
    <r>
      <rPr>
        <sz val="12"/>
        <color indexed="10"/>
        <rFont val="Arial"/>
        <family val="2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</si>
  <si>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</rPr>
      <t>(без электрики)</t>
    </r>
  </si>
  <si>
    <r>
      <t xml:space="preserve">Antara 4x4 </t>
    </r>
    <r>
      <rPr>
        <sz val="12"/>
        <color indexed="10"/>
        <rFont val="Arial"/>
        <family val="2"/>
      </rPr>
      <t>(без электрики)</t>
    </r>
  </si>
  <si>
    <r>
      <t>Astra H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(Family) </t>
    </r>
    <r>
      <rPr>
        <sz val="12"/>
        <rFont val="Arial"/>
        <family val="2"/>
      </rPr>
      <t xml:space="preserve">HB </t>
    </r>
    <r>
      <rPr>
        <sz val="12"/>
        <color indexed="10"/>
        <rFont val="Arial"/>
        <family val="2"/>
      </rPr>
      <t>(без электрики)</t>
    </r>
  </si>
  <si>
    <r>
      <t xml:space="preserve">Astra H </t>
    </r>
    <r>
      <rPr>
        <b/>
        <sz val="12"/>
        <color indexed="10"/>
        <rFont val="Arial"/>
        <family val="2"/>
      </rPr>
      <t>(Family)</t>
    </r>
    <r>
      <rPr>
        <sz val="12"/>
        <rFont val="Arial"/>
        <family val="2"/>
      </rPr>
      <t xml:space="preserve"> sedan </t>
    </r>
    <r>
      <rPr>
        <sz val="12"/>
        <color indexed="10"/>
        <rFont val="Arial"/>
        <family val="2"/>
      </rPr>
      <t>(без электрики)</t>
    </r>
  </si>
  <si>
    <r>
      <t>Insignia sedan / HB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</si>
  <si>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Meriva minivan </t>
    </r>
    <r>
      <rPr>
        <sz val="12"/>
        <color indexed="10"/>
        <rFont val="Arial"/>
        <family val="2"/>
      </rPr>
      <t>(без электрики)</t>
    </r>
  </si>
  <si>
    <r>
      <t xml:space="preserve">Insignia wagon </t>
    </r>
    <r>
      <rPr>
        <sz val="12"/>
        <color indexed="10"/>
        <rFont val="Arial"/>
        <family val="2"/>
      </rPr>
      <t>(без электрики)</t>
    </r>
  </si>
  <si>
    <r>
      <t xml:space="preserve">Astra J HB </t>
    </r>
    <r>
      <rPr>
        <sz val="12"/>
        <color indexed="10"/>
        <rFont val="Arial"/>
        <family val="2"/>
      </rPr>
      <t>(без электрики)</t>
    </r>
  </si>
  <si>
    <r>
      <t xml:space="preserve">307 / 308  HB                                                                           Citroen C4 HB </t>
    </r>
    <r>
      <rPr>
        <sz val="12"/>
        <color indexed="10"/>
        <rFont val="Arial"/>
        <family val="2"/>
      </rPr>
      <t>(без электрики)</t>
    </r>
  </si>
  <si>
    <r>
      <t xml:space="preserve">4007 </t>
    </r>
    <r>
      <rPr>
        <sz val="12"/>
        <color indexed="10"/>
        <rFont val="Arial"/>
        <family val="2"/>
      </rPr>
      <t>(без электрики)</t>
    </r>
  </si>
  <si>
    <r>
      <t xml:space="preserve">Cayenne 4x4                                                                                           Volkswagen Touareg 4x4    </t>
    </r>
    <r>
      <rPr>
        <sz val="12"/>
        <color indexed="10"/>
        <rFont val="Arial"/>
        <family val="2"/>
      </rPr>
      <t>(без электрики)</t>
    </r>
  </si>
  <si>
    <r>
      <t xml:space="preserve">Kangoo II minivan (в России с 2010) </t>
    </r>
    <r>
      <rPr>
        <sz val="12"/>
        <color indexed="10"/>
        <rFont val="Arial"/>
        <family val="2"/>
      </rPr>
      <t>(без электрики)</t>
    </r>
  </si>
  <si>
    <r>
      <t xml:space="preserve">Superb II sedan                                                                    Superb II wagon </t>
    </r>
    <r>
      <rPr>
        <sz val="12"/>
        <color indexed="10"/>
        <rFont val="Arial"/>
        <family val="2"/>
      </rPr>
      <t>(без электрики)</t>
    </r>
  </si>
  <si>
    <r>
      <t xml:space="preserve">Yeti 4x4    </t>
    </r>
    <r>
      <rPr>
        <sz val="12"/>
        <color indexed="10"/>
        <rFont val="Arial"/>
        <family val="2"/>
      </rPr>
      <t>(без электрики)</t>
    </r>
  </si>
  <si>
    <r>
      <t xml:space="preserve">Jimny 4x4    </t>
    </r>
    <r>
      <rPr>
        <sz val="12"/>
        <color indexed="10"/>
        <rFont val="Arial"/>
        <family val="2"/>
      </rPr>
      <t>(без электрики)</t>
    </r>
  </si>
  <si>
    <r>
      <t xml:space="preserve">C-Crosser  </t>
    </r>
    <r>
      <rPr>
        <sz val="12"/>
        <color indexed="10"/>
        <rFont val="Arial"/>
        <family val="2"/>
      </rPr>
      <t>(без электрики)</t>
    </r>
  </si>
  <si>
    <r>
      <t xml:space="preserve">Touareg 4x4                                                                                   Porsche Cayenne 4x4      </t>
    </r>
    <r>
      <rPr>
        <sz val="12"/>
        <color indexed="10"/>
        <rFont val="Arial"/>
        <family val="2"/>
      </rPr>
      <t>(без электрики)</t>
    </r>
  </si>
  <si>
    <r>
      <t xml:space="preserve">Passat Vl sedan  </t>
    </r>
    <r>
      <rPr>
        <sz val="12"/>
        <color indexed="10"/>
        <rFont val="Arial"/>
        <family val="2"/>
      </rPr>
      <t>(без электрики)</t>
    </r>
  </si>
  <si>
    <r>
      <t xml:space="preserve">Touran minivan  </t>
    </r>
    <r>
      <rPr>
        <sz val="12"/>
        <color indexed="10"/>
        <rFont val="Arial"/>
        <family val="2"/>
      </rPr>
      <t>(без электрики)</t>
    </r>
  </si>
  <si>
    <r>
      <t xml:space="preserve">Crafter minivan, van                                                                                                     Mercedes Sprinter II minibus, van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</si>
  <si>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XC 90 wagon   </t>
    </r>
    <r>
      <rPr>
        <sz val="12"/>
        <color indexed="10"/>
        <rFont val="Arial"/>
        <family val="2"/>
      </rPr>
      <t>(без электрики)</t>
    </r>
  </si>
  <si>
    <t>027-401</t>
  </si>
  <si>
    <t>1650/75</t>
  </si>
  <si>
    <t>AK6</t>
  </si>
  <si>
    <t>020-000</t>
  </si>
  <si>
    <t>Road Partner 4x4 ( Tagaz ) SUV</t>
  </si>
  <si>
    <t xml:space="preserve">1300/75 </t>
  </si>
  <si>
    <t>БАФ-0178</t>
  </si>
  <si>
    <t>Розетка к ТСУ EDV 7P с электрожгутом 1,9 м в коробке (улучшенная)</t>
  </si>
  <si>
    <t>Fluence</t>
  </si>
  <si>
    <t>0876</t>
  </si>
  <si>
    <t>10/2008-
6/05-9/07
2004-2011</t>
  </si>
  <si>
    <t>2007-2011
2012- двиг 1.8л</t>
  </si>
  <si>
    <t>041-248</t>
  </si>
  <si>
    <t>E-set Audi Q7</t>
  </si>
  <si>
    <t>022-007</t>
  </si>
  <si>
    <t>Smart-Connect CC 7 контактный (Испания)</t>
  </si>
  <si>
    <r>
      <t xml:space="preserve">Patrol </t>
    </r>
    <r>
      <rPr>
        <sz val="12"/>
        <color indexed="10"/>
        <rFont val="Arial"/>
        <family val="2"/>
      </rPr>
      <t>(без электрики)</t>
    </r>
  </si>
  <si>
    <t>1000/65</t>
  </si>
  <si>
    <t>2004-
2004-2005</t>
  </si>
  <si>
    <t>2004-2005
2004-</t>
  </si>
  <si>
    <t>2006-2012</t>
  </si>
  <si>
    <t>Rio II HB</t>
  </si>
  <si>
    <r>
      <t xml:space="preserve">Transporter T-4 minibus, van </t>
    </r>
    <r>
      <rPr>
        <sz val="12"/>
        <color indexed="10"/>
        <rFont val="Arial"/>
        <family val="2"/>
      </rPr>
      <t>(балка 900мм, без электрики)</t>
    </r>
  </si>
  <si>
    <t>Juke (2WD)</t>
  </si>
  <si>
    <t xml:space="preserve">Transporter T-4 minibus, van </t>
  </si>
  <si>
    <t>0831</t>
  </si>
  <si>
    <t xml:space="preserve">GX 460
Land Cruiser Prado (150)  4x4 </t>
  </si>
  <si>
    <t>2008/3-2012</t>
  </si>
  <si>
    <t>Soul MPV</t>
  </si>
  <si>
    <t>1981-2012</t>
  </si>
  <si>
    <t>Range Rover Vogue</t>
  </si>
  <si>
    <t xml:space="preserve">2007-2011
2006-2011  </t>
  </si>
  <si>
    <t>2010/1-</t>
  </si>
  <si>
    <t>Sonata sedan</t>
  </si>
  <si>
    <t>Aveo sedan, ZAZ Vida</t>
  </si>
  <si>
    <t xml:space="preserve">Aveo HB, ZAZ Vida                                                                                                                          </t>
  </si>
  <si>
    <t>2006-2011</t>
  </si>
  <si>
    <t>2000/6-2005                                                                                                                                                                                                                              2006-2011</t>
  </si>
  <si>
    <t>2011/1-</t>
  </si>
  <si>
    <t>1180/75</t>
  </si>
  <si>
    <t xml:space="preserve">Bonus sedan </t>
  </si>
  <si>
    <t>2200/100</t>
  </si>
  <si>
    <t>Santa Fe</t>
  </si>
  <si>
    <t>7807</t>
  </si>
  <si>
    <t>022-007 для Peugeot 308</t>
  </si>
  <si>
    <t>022-007 необходим с 2007-</t>
  </si>
  <si>
    <t>2007-2012</t>
  </si>
  <si>
    <t>2006- 2011                     2007- 2011</t>
  </si>
  <si>
    <t>2010/1 -</t>
  </si>
  <si>
    <r>
      <t xml:space="preserve">Cruze HB </t>
    </r>
    <r>
      <rPr>
        <sz val="12"/>
        <color indexed="10"/>
        <rFont val="Arial"/>
        <family val="2"/>
      </rPr>
      <t>(без электрики)</t>
    </r>
  </si>
  <si>
    <t>8138</t>
  </si>
  <si>
    <r>
      <t xml:space="preserve">Aveo sedan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</si>
  <si>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Zafira C tourer </t>
    </r>
    <r>
      <rPr>
        <sz val="12"/>
        <color indexed="10"/>
        <rFont val="Arial"/>
        <family val="2"/>
      </rPr>
      <t>(без электрики)</t>
    </r>
  </si>
  <si>
    <t>8877</t>
  </si>
  <si>
    <t>Chance HB, ZAZ Chance HB</t>
  </si>
  <si>
    <t>0869</t>
  </si>
  <si>
    <t>2011/06-</t>
  </si>
  <si>
    <t>Explorer</t>
  </si>
  <si>
    <t>8160</t>
  </si>
  <si>
    <t>Pajero IV 4x4 (с мая 2012)</t>
  </si>
  <si>
    <t xml:space="preserve"> 2012/1-...</t>
  </si>
  <si>
    <t>2011/03-</t>
  </si>
  <si>
    <t>8808</t>
  </si>
  <si>
    <t>8829</t>
  </si>
  <si>
    <t>1700/75</t>
  </si>
  <si>
    <t>8135</t>
  </si>
  <si>
    <t>2008/1-</t>
  </si>
  <si>
    <t>8879</t>
  </si>
  <si>
    <t>8878</t>
  </si>
  <si>
    <t>1800/100</t>
  </si>
  <si>
    <t>Sedici 4x4                                                                                                                          Suzuki SX 4 APV</t>
  </si>
  <si>
    <t>2006-                                                                                                                                                                                  2006-</t>
  </si>
  <si>
    <t>8837</t>
  </si>
  <si>
    <t>Elantra IV sedan</t>
  </si>
  <si>
    <t xml:space="preserve">Bonus/Chery Veri HB </t>
  </si>
  <si>
    <r>
      <t xml:space="preserve">M11 HB </t>
    </r>
    <r>
      <rPr>
        <sz val="12"/>
        <color indexed="10"/>
        <rFont val="Arial"/>
        <family val="2"/>
      </rPr>
      <t>(без электрики)</t>
    </r>
  </si>
  <si>
    <t>8834</t>
  </si>
  <si>
    <t>8876</t>
  </si>
  <si>
    <t>2009-2012</t>
  </si>
  <si>
    <t>2000-</t>
  </si>
  <si>
    <t>8880</t>
  </si>
  <si>
    <t>2007-11.2012</t>
  </si>
  <si>
    <r>
      <t xml:space="preserve">C4 HB   </t>
    </r>
    <r>
      <rPr>
        <sz val="12"/>
        <color indexed="10"/>
        <rFont val="Arial"/>
        <family val="2"/>
      </rPr>
      <t>(без электрики)</t>
    </r>
  </si>
  <si>
    <r>
      <t xml:space="preserve">H1  </t>
    </r>
    <r>
      <rPr>
        <sz val="12"/>
        <color indexed="10"/>
        <rFont val="Arial"/>
        <family val="2"/>
      </rPr>
      <t>(без электрики)</t>
    </r>
  </si>
  <si>
    <r>
      <t xml:space="preserve">Aveo HB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</si>
  <si>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MK cross </t>
    </r>
    <r>
      <rPr>
        <sz val="12"/>
        <color indexed="10"/>
        <rFont val="Arial"/>
        <family val="2"/>
      </rPr>
      <t>(без электрики)</t>
    </r>
  </si>
  <si>
    <t>8820</t>
  </si>
  <si>
    <t>8854</t>
  </si>
  <si>
    <t>1100/40</t>
  </si>
  <si>
    <t>8185</t>
  </si>
  <si>
    <t>8882</t>
  </si>
  <si>
    <t>AK41</t>
  </si>
  <si>
    <t>Bosal Power*</t>
  </si>
  <si>
    <t>2013-</t>
  </si>
  <si>
    <t>8881</t>
  </si>
  <si>
    <t>8845</t>
  </si>
  <si>
    <t>2007/3-2013</t>
  </si>
  <si>
    <t>2003/6-2012</t>
  </si>
  <si>
    <t>2004/4-2012</t>
  </si>
  <si>
    <t>2004-2012</t>
  </si>
  <si>
    <t>2007-2010</t>
  </si>
  <si>
    <t>2003/4-2011</t>
  </si>
  <si>
    <t>1998-2011                                                                                                                                                                                                                   1998-2001/4                                                                                                                                                                                                                             1998-2001/4</t>
  </si>
  <si>
    <t>2008-2013</t>
  </si>
  <si>
    <t>2008-2012</t>
  </si>
  <si>
    <t>030-238</t>
  </si>
  <si>
    <t>E-set Opel/Chevrolet/Saab</t>
  </si>
  <si>
    <t>023-654</t>
  </si>
  <si>
    <t>Адаптер с 7-ми конт. розетки на 13-ти конт. вилку DIN</t>
  </si>
  <si>
    <t>024-374</t>
  </si>
  <si>
    <t>070-234</t>
  </si>
  <si>
    <t>070-213</t>
  </si>
  <si>
    <t xml:space="preserve">Держатель велосипедов (Compact) </t>
  </si>
  <si>
    <t>Система загрузки велосипедов для 070-234</t>
  </si>
  <si>
    <t>8883</t>
  </si>
  <si>
    <t>8884</t>
  </si>
  <si>
    <t>8186</t>
  </si>
  <si>
    <t>022-007, 030-238</t>
  </si>
  <si>
    <t xml:space="preserve">Lada - Kalina 1119 HB                                                                        Lada - Kalina 2 2192 HB                                                      </t>
  </si>
  <si>
    <r>
      <t xml:space="preserve">Juke (4WD) </t>
    </r>
    <r>
      <rPr>
        <sz val="12"/>
        <color indexed="10"/>
        <rFont val="Arial"/>
        <family val="2"/>
      </rPr>
      <t>(без электрики)</t>
    </r>
  </si>
  <si>
    <t>8181</t>
  </si>
  <si>
    <t>8826</t>
  </si>
  <si>
    <t xml:space="preserve">2002 - </t>
  </si>
  <si>
    <t>8885</t>
  </si>
  <si>
    <t>070-432</t>
  </si>
  <si>
    <t xml:space="preserve">Держатель велосипедов (Compact Premium) </t>
  </si>
  <si>
    <t>070-433</t>
  </si>
  <si>
    <t xml:space="preserve">Держатель велосипедов (Compact Premium III) </t>
  </si>
  <si>
    <r>
      <t xml:space="preserve">Forester 4x4  </t>
    </r>
    <r>
      <rPr>
        <sz val="12"/>
        <color indexed="10"/>
        <rFont val="Arial"/>
        <family val="2"/>
      </rPr>
      <t>(без электрики)</t>
    </r>
  </si>
  <si>
    <t>8220</t>
  </si>
  <si>
    <r>
      <t xml:space="preserve">CR-V 2,0; 2,4; 4x4 </t>
    </r>
    <r>
      <rPr>
        <sz val="12"/>
        <color indexed="10"/>
        <rFont val="Arial"/>
        <family val="2"/>
      </rPr>
      <t>(без электрики)</t>
    </r>
  </si>
  <si>
    <t>10/2012-</t>
  </si>
  <si>
    <t>8814</t>
  </si>
  <si>
    <r>
      <t xml:space="preserve">XV 4x4 </t>
    </r>
    <r>
      <rPr>
        <sz val="12"/>
        <color indexed="10"/>
        <rFont val="Arial"/>
        <family val="2"/>
      </rPr>
      <t>(без электрики)</t>
    </r>
  </si>
  <si>
    <r>
      <t xml:space="preserve">Solano sedan </t>
    </r>
    <r>
      <rPr>
        <sz val="12"/>
        <color indexed="10"/>
        <rFont val="Arial"/>
        <family val="2"/>
      </rPr>
      <t>(без электрики)</t>
    </r>
  </si>
  <si>
    <t>1996-2011                                                                                                                                                                                                        2004/6-2012                                                                                                                                                                                                                     1998-2012</t>
  </si>
  <si>
    <r>
      <t xml:space="preserve">Q7 4x4 </t>
    </r>
    <r>
      <rPr>
        <sz val="12"/>
        <color indexed="10"/>
        <rFont val="Arial"/>
        <family val="2"/>
      </rPr>
      <t>(без электрики)</t>
    </r>
  </si>
  <si>
    <t>8886</t>
  </si>
  <si>
    <t>FAW</t>
  </si>
  <si>
    <t>8187</t>
  </si>
  <si>
    <t>8491</t>
  </si>
  <si>
    <r>
      <t xml:space="preserve">Cerato sedan </t>
    </r>
    <r>
      <rPr>
        <sz val="12"/>
        <color indexed="10"/>
        <rFont val="Arial"/>
        <family val="2"/>
      </rPr>
      <t>(без электрики)</t>
    </r>
  </si>
  <si>
    <t xml:space="preserve">1200/75
</t>
  </si>
  <si>
    <t>2001-2008</t>
  </si>
  <si>
    <t>2009-2013</t>
  </si>
  <si>
    <t>2006/11-2013</t>
  </si>
  <si>
    <t>2007/10-2012</t>
  </si>
  <si>
    <r>
      <t>Uaz - 3159, 3160, 3162, 3163 Patriot 4x4</t>
    </r>
    <r>
      <rPr>
        <sz val="12"/>
        <color indexed="10"/>
        <rFont val="Arial"/>
        <family val="2"/>
      </rPr>
      <t xml:space="preserve"> (без электрики)</t>
    </r>
  </si>
  <si>
    <r>
      <t>Uaz-3159, 3160, 3962, Hunter</t>
    </r>
    <r>
      <rPr>
        <sz val="12"/>
        <color indexed="10"/>
        <rFont val="Arial"/>
        <family val="2"/>
      </rPr>
      <t xml:space="preserve"> (без электрики)</t>
    </r>
  </si>
  <si>
    <t>2006-2009</t>
  </si>
  <si>
    <t>Rio HB</t>
  </si>
  <si>
    <r>
      <t xml:space="preserve">LADA Priora Sedan, HB </t>
    </r>
    <r>
      <rPr>
        <sz val="12"/>
        <color indexed="10"/>
        <rFont val="Arial"/>
        <family val="2"/>
      </rPr>
      <t>(без электрики)</t>
    </r>
  </si>
  <si>
    <t>8846</t>
  </si>
  <si>
    <t>8828</t>
  </si>
  <si>
    <t>8173</t>
  </si>
  <si>
    <t>028-031</t>
  </si>
  <si>
    <t>028-041</t>
  </si>
  <si>
    <t>029-741</t>
  </si>
  <si>
    <t xml:space="preserve">2006 -                          2002- </t>
  </si>
  <si>
    <t>033-164</t>
  </si>
  <si>
    <t>1700/100</t>
  </si>
  <si>
    <t>034-141</t>
  </si>
  <si>
    <t>3500/150</t>
  </si>
  <si>
    <t>034-143</t>
  </si>
  <si>
    <t>034-962</t>
  </si>
  <si>
    <t>3000/150</t>
  </si>
  <si>
    <t>034-991</t>
  </si>
  <si>
    <t>2300/92</t>
  </si>
  <si>
    <t>036-251</t>
  </si>
  <si>
    <t>037-051</t>
  </si>
  <si>
    <r>
      <t xml:space="preserve">Astra J HB </t>
    </r>
    <r>
      <rPr>
        <sz val="12"/>
        <color indexed="10"/>
        <rFont val="Arial"/>
        <family val="2"/>
      </rPr>
      <t>(без электрики)</t>
    </r>
  </si>
  <si>
    <r>
      <t>Fiesta  HB</t>
    </r>
    <r>
      <rPr>
        <sz val="12"/>
        <color indexed="10"/>
        <rFont val="Arial"/>
        <family val="2"/>
      </rPr>
      <t xml:space="preserve"> (без электрики) </t>
    </r>
  </si>
  <si>
    <t>037-171</t>
  </si>
  <si>
    <t>037-181</t>
  </si>
  <si>
    <t>037-351</t>
  </si>
  <si>
    <t xml:space="preserve">2011 -                          2007- </t>
  </si>
  <si>
    <t>2665/110</t>
  </si>
  <si>
    <r>
      <t xml:space="preserve">Kyron II 4x4 </t>
    </r>
    <r>
      <rPr>
        <sz val="12"/>
        <color indexed="10"/>
        <rFont val="Arial"/>
        <family val="2"/>
      </rPr>
      <t>(без электрики)</t>
    </r>
  </si>
  <si>
    <t>037-981</t>
  </si>
  <si>
    <t>038-041</t>
  </si>
  <si>
    <t>2012-               2012-             2013-                  2014-</t>
  </si>
  <si>
    <t>2000/80</t>
  </si>
  <si>
    <t>038-761</t>
  </si>
  <si>
    <t>1800/75</t>
  </si>
  <si>
    <t>038-861</t>
  </si>
  <si>
    <t>038-961</t>
  </si>
  <si>
    <r>
      <t xml:space="preserve">Kuga 4x4 </t>
    </r>
    <r>
      <rPr>
        <sz val="12"/>
        <color indexed="10"/>
        <rFont val="Arial"/>
        <family val="2"/>
      </rPr>
      <t>(без электрики)</t>
    </r>
  </si>
  <si>
    <t>2100/100</t>
  </si>
  <si>
    <t>044-323</t>
  </si>
  <si>
    <t>2300/130</t>
  </si>
  <si>
    <t>044-351</t>
  </si>
  <si>
    <t>3300/135</t>
  </si>
  <si>
    <t>044-421</t>
  </si>
  <si>
    <t>1600/60</t>
  </si>
  <si>
    <t>044-684</t>
  </si>
  <si>
    <t>2008-2011</t>
  </si>
  <si>
    <t>049-683</t>
  </si>
  <si>
    <r>
      <t>MERCEDES GLK APV</t>
    </r>
    <r>
      <rPr>
        <sz val="12"/>
        <color indexed="10"/>
        <rFont val="Arial"/>
        <family val="2"/>
      </rPr>
      <t xml:space="preserve">   (без электрики)</t>
    </r>
  </si>
  <si>
    <t>2100/80</t>
  </si>
  <si>
    <t>049-803</t>
  </si>
  <si>
    <t>050-043</t>
  </si>
  <si>
    <t>2635/120</t>
  </si>
  <si>
    <t>2980/100</t>
  </si>
  <si>
    <t>050-523</t>
  </si>
  <si>
    <t>051-053</t>
  </si>
  <si>
    <t>2013-           2003/6-2012</t>
  </si>
  <si>
    <t>050-323</t>
  </si>
  <si>
    <t>2002/8-2008   2002/8-2012</t>
  </si>
  <si>
    <t>2006-2013/06</t>
  </si>
  <si>
    <t>8867</t>
  </si>
  <si>
    <r>
      <t xml:space="preserve">Stavic </t>
    </r>
    <r>
      <rPr>
        <sz val="12"/>
        <color indexed="10"/>
        <rFont val="Arial"/>
        <family val="2"/>
      </rPr>
      <t xml:space="preserve"> (без электрики)</t>
    </r>
  </si>
  <si>
    <t>2014-</t>
  </si>
  <si>
    <t>CHANGAN</t>
  </si>
  <si>
    <r>
      <t>Changan CS35</t>
    </r>
    <r>
      <rPr>
        <sz val="12"/>
        <color indexed="10"/>
        <rFont val="Arial"/>
        <family val="2"/>
      </rPr>
      <t xml:space="preserve"> (без электрики)</t>
    </r>
  </si>
  <si>
    <t>8812</t>
  </si>
  <si>
    <t>2002/3-2009</t>
  </si>
  <si>
    <t>1600/120</t>
  </si>
  <si>
    <t>1250/75</t>
  </si>
  <si>
    <t>HAIMA</t>
  </si>
  <si>
    <t>Uaz - Gargo / Patriot Pick-up</t>
  </si>
  <si>
    <t xml:space="preserve">2010-2014 2010- </t>
  </si>
  <si>
    <t>2010-2014 2010-</t>
  </si>
  <si>
    <t>2010-          2010-2014</t>
  </si>
  <si>
    <r>
      <t>Ducato III (van) - Sollers 44 339,10</t>
    </r>
    <r>
      <rPr>
        <sz val="12"/>
        <color indexed="10"/>
        <rFont val="Arial"/>
        <family val="2"/>
      </rPr>
      <t xml:space="preserve"> (без электрики)</t>
    </r>
  </si>
  <si>
    <t>Hover 3 4x4                                                 Hover 5 4x4</t>
  </si>
  <si>
    <t>2009-                   2011-</t>
  </si>
  <si>
    <t>2007-2014</t>
  </si>
  <si>
    <t>Qashgai, Qashqai+2 minivan</t>
  </si>
  <si>
    <t>Megane  III HB                                            Scenic 2,Grand Scenic 2                           Sceniс 3</t>
  </si>
  <si>
    <t>2008/12-       2003-2009     2009/06-</t>
  </si>
  <si>
    <t xml:space="preserve">Колпачок на шар ТСУ хромированный </t>
  </si>
  <si>
    <t>2007-             2013-</t>
  </si>
  <si>
    <t>2004/6-2012                 2005-2012  2013-</t>
  </si>
  <si>
    <t>2000/10-</t>
  </si>
  <si>
    <r>
      <t xml:space="preserve">Logan II sedan    </t>
    </r>
    <r>
      <rPr>
        <sz val="12"/>
        <color indexed="10"/>
        <rFont val="Arial"/>
        <family val="2"/>
      </rPr>
      <t>(без электрики)</t>
    </r>
  </si>
  <si>
    <t>8212</t>
  </si>
  <si>
    <r>
      <t xml:space="preserve">SX4 new (S-Cross)     </t>
    </r>
    <r>
      <rPr>
        <sz val="12"/>
        <color indexed="10"/>
        <rFont val="Arial"/>
        <family val="2"/>
      </rPr>
      <t>(без электрики)</t>
    </r>
  </si>
  <si>
    <r>
      <t xml:space="preserve">Captivа 4x4    </t>
    </r>
    <r>
      <rPr>
        <sz val="12"/>
        <color indexed="10"/>
        <rFont val="Arial"/>
        <family val="2"/>
      </rPr>
      <t>(без электрики)</t>
    </r>
  </si>
  <si>
    <t>Lada - Kalina 1118 sedan
Lada - Kalina 1117 wagon  
Lada - Granta                                                                         Lada - Granta Liftback                                                             Lada – Kalina 2 2194 wagon</t>
  </si>
  <si>
    <t>2005-             2007- 
2012-         2014-       2013-</t>
  </si>
  <si>
    <t>2006-2014                                                                                                                                                                                                                                 2006-2008</t>
  </si>
  <si>
    <r>
      <t xml:space="preserve">Haima 7 </t>
    </r>
    <r>
      <rPr>
        <sz val="12"/>
        <color indexed="10"/>
        <rFont val="Arial"/>
        <family val="2"/>
      </rPr>
      <t>(без электрики)</t>
    </r>
  </si>
  <si>
    <r>
      <t xml:space="preserve">C4 sedan </t>
    </r>
    <r>
      <rPr>
        <sz val="12"/>
        <color indexed="10"/>
        <rFont val="Arial"/>
        <family val="2"/>
      </rPr>
      <t>(без электрики)</t>
    </r>
  </si>
  <si>
    <t>2009/02-2014</t>
  </si>
  <si>
    <r>
      <t xml:space="preserve">Soul MPV NEW </t>
    </r>
    <r>
      <rPr>
        <sz val="12"/>
        <color indexed="10"/>
        <rFont val="Arial"/>
        <family val="2"/>
      </rPr>
      <t>(без электрики)</t>
    </r>
  </si>
  <si>
    <t xml:space="preserve">2006-2011                                                                                                                                                                                                                           2000/6-2005 </t>
  </si>
  <si>
    <t>044-321</t>
  </si>
  <si>
    <t>044-821</t>
  </si>
  <si>
    <r>
      <t xml:space="preserve">Santa Fe </t>
    </r>
    <r>
      <rPr>
        <sz val="12"/>
        <color indexed="10"/>
        <rFont val="Arial"/>
        <family val="2"/>
      </rPr>
      <t>(без электрики)</t>
    </r>
  </si>
  <si>
    <t>2700/110</t>
  </si>
  <si>
    <t>048-343</t>
  </si>
  <si>
    <t>AK40/41</t>
  </si>
  <si>
    <t>2339/90</t>
  </si>
  <si>
    <r>
      <t xml:space="preserve">Sportage 4x4 </t>
    </r>
    <r>
      <rPr>
        <sz val="12"/>
        <color indexed="10"/>
        <rFont val="Arial"/>
        <family val="2"/>
      </rPr>
      <t>(без электрики)</t>
    </r>
  </si>
  <si>
    <t>048-983</t>
  </si>
  <si>
    <t>AK 40/41</t>
  </si>
  <si>
    <t>2000/141</t>
  </si>
  <si>
    <r>
      <t xml:space="preserve">C-Crosser </t>
    </r>
    <r>
      <rPr>
        <sz val="12"/>
        <color indexed="10"/>
        <rFont val="Arial"/>
        <family val="2"/>
      </rPr>
      <t>(без электрики)</t>
    </r>
  </si>
  <si>
    <r>
      <t xml:space="preserve">XC 60-70 </t>
    </r>
    <r>
      <rPr>
        <sz val="12"/>
        <color indexed="10"/>
        <rFont val="Arial"/>
        <family val="2"/>
      </rPr>
      <t>(без электрики)</t>
    </r>
  </si>
  <si>
    <t>049-713</t>
  </si>
  <si>
    <t>044-191</t>
  </si>
  <si>
    <r>
      <t xml:space="preserve">X-5 4x4 (E70) </t>
    </r>
    <r>
      <rPr>
        <sz val="12"/>
        <color indexed="10"/>
        <rFont val="Arial"/>
        <family val="2"/>
      </rPr>
      <t>(без электрики)</t>
    </r>
  </si>
  <si>
    <t>050-473</t>
  </si>
  <si>
    <t>050-513</t>
  </si>
  <si>
    <r>
      <t xml:space="preserve">X-3 4x4 (F25) </t>
    </r>
    <r>
      <rPr>
        <sz val="12"/>
        <color indexed="10"/>
        <rFont val="Arial"/>
        <family val="2"/>
      </rPr>
      <t>(без электрики)</t>
    </r>
  </si>
  <si>
    <t>2400/100</t>
  </si>
  <si>
    <r>
      <t xml:space="preserve">M-Class (W164, W166) 4x4 </t>
    </r>
    <r>
      <rPr>
        <sz val="12"/>
        <color indexed="10"/>
        <rFont val="Arial"/>
        <family val="2"/>
      </rPr>
      <t>(без электрики)</t>
    </r>
  </si>
  <si>
    <r>
      <t xml:space="preserve">M-Class (W164) 4x4 </t>
    </r>
    <r>
      <rPr>
        <sz val="12"/>
        <color indexed="10"/>
        <rFont val="Arial"/>
        <family val="2"/>
      </rPr>
      <t>(без электрики)</t>
    </r>
  </si>
  <si>
    <t>050-533</t>
  </si>
  <si>
    <t>050-583</t>
  </si>
  <si>
    <t>051-273</t>
  </si>
  <si>
    <r>
      <rPr>
        <sz val="12"/>
        <rFont val="Arial"/>
        <family val="2"/>
      </rPr>
      <t xml:space="preserve">Sorento 4x4 </t>
    </r>
    <r>
      <rPr>
        <sz val="12"/>
        <color indexed="10"/>
        <rFont val="Arial"/>
        <family val="2"/>
      </rPr>
      <t>(без электрики)</t>
    </r>
  </si>
  <si>
    <t>010-178</t>
  </si>
  <si>
    <t>022-004</t>
  </si>
  <si>
    <t>Розетка к ТСУ 7P (с эл. жгутом 1,9м) Голландия</t>
  </si>
  <si>
    <t>026-314</t>
  </si>
  <si>
    <t>Розетка к ТСУ 7P (без эл. жгута) металлическая (аллюминий)</t>
  </si>
  <si>
    <t>029-441</t>
  </si>
  <si>
    <r>
      <t xml:space="preserve"> IX35 4х4 </t>
    </r>
    <r>
      <rPr>
        <sz val="12"/>
        <color indexed="10"/>
        <rFont val="Arial"/>
        <family val="2"/>
      </rPr>
      <t>(без электрики)</t>
    </r>
  </si>
  <si>
    <t>038-841</t>
  </si>
  <si>
    <t>035-791</t>
  </si>
  <si>
    <t xml:space="preserve">2012-                  </t>
  </si>
  <si>
    <t>038-211</t>
  </si>
  <si>
    <t>038-991</t>
  </si>
  <si>
    <r>
      <t xml:space="preserve">Santa Fe       </t>
    </r>
    <r>
      <rPr>
        <sz val="12"/>
        <color indexed="10"/>
        <rFont val="Arial"/>
        <family val="2"/>
      </rPr>
      <t xml:space="preserve">(без электрики)                         </t>
    </r>
  </si>
  <si>
    <t>040-221</t>
  </si>
  <si>
    <t>040-231</t>
  </si>
  <si>
    <t>040-273</t>
  </si>
  <si>
    <t>042-631</t>
  </si>
  <si>
    <t>043-033</t>
  </si>
  <si>
    <t>2100/85</t>
  </si>
  <si>
    <t>043-252</t>
  </si>
  <si>
    <t>JAC</t>
  </si>
  <si>
    <r>
      <t xml:space="preserve">S5 </t>
    </r>
    <r>
      <rPr>
        <sz val="12"/>
        <color indexed="10"/>
        <rFont val="Arial"/>
        <family val="2"/>
      </rPr>
      <t>(без электрики)</t>
    </r>
  </si>
  <si>
    <r>
      <t xml:space="preserve">Terrano </t>
    </r>
    <r>
      <rPr>
        <sz val="12"/>
        <color indexed="10"/>
        <rFont val="Arial"/>
        <family val="2"/>
      </rPr>
      <t>(без электрики)</t>
    </r>
  </si>
  <si>
    <t>Duster</t>
  </si>
  <si>
    <r>
      <t xml:space="preserve">Rapid </t>
    </r>
    <r>
      <rPr>
        <sz val="12"/>
        <color indexed="10"/>
        <rFont val="Arial"/>
        <family val="2"/>
      </rPr>
      <t>(без электрики)</t>
    </r>
  </si>
  <si>
    <t>2007-2014       2014-</t>
  </si>
  <si>
    <t>Розетка к ТСУ 7P (с эл. жгутом 2,0м) с функцией отключения противотуманного фонаря на а/м Бельгия</t>
  </si>
  <si>
    <t xml:space="preserve"> 2005-2014                                                                                                                                                                                                                            2005/6-2014       </t>
  </si>
  <si>
    <t>2008-2014</t>
  </si>
  <si>
    <r>
      <t xml:space="preserve">Sandero HB    </t>
    </r>
    <r>
      <rPr>
        <sz val="12"/>
        <color indexed="10"/>
        <rFont val="Arial"/>
        <family val="2"/>
      </rPr>
      <t>(без электрики)</t>
    </r>
  </si>
  <si>
    <r>
      <t xml:space="preserve">Cebrium sedan </t>
    </r>
    <r>
      <rPr>
        <sz val="12"/>
        <color indexed="10"/>
        <rFont val="Arial"/>
        <family val="2"/>
      </rPr>
      <t>(без электрики)</t>
    </r>
  </si>
  <si>
    <r>
      <t xml:space="preserve">Auris HB  </t>
    </r>
    <r>
      <rPr>
        <sz val="12"/>
        <color indexed="10"/>
        <rFont val="Arial"/>
        <family val="2"/>
      </rPr>
      <t>(без электрики)</t>
    </r>
  </si>
  <si>
    <r>
      <t xml:space="preserve">Avensis Sedan </t>
    </r>
    <r>
      <rPr>
        <sz val="12"/>
        <color indexed="10"/>
        <rFont val="Arial"/>
        <family val="2"/>
      </rPr>
      <t>(без электрики)</t>
    </r>
  </si>
  <si>
    <r>
      <t xml:space="preserve">Avensis Wagon( </t>
    </r>
    <r>
      <rPr>
        <sz val="12"/>
        <color indexed="10"/>
        <rFont val="Arial"/>
        <family val="2"/>
      </rPr>
      <t>без электрики)</t>
    </r>
  </si>
  <si>
    <r>
      <t xml:space="preserve">Corolla HB  </t>
    </r>
    <r>
      <rPr>
        <sz val="12"/>
        <color indexed="10"/>
        <rFont val="Arial"/>
        <family val="2"/>
      </rPr>
      <t>(без электрики)</t>
    </r>
  </si>
  <si>
    <r>
      <t xml:space="preserve">Highlander </t>
    </r>
    <r>
      <rPr>
        <sz val="12"/>
        <color indexed="10"/>
        <rFont val="Arial"/>
        <family val="2"/>
      </rPr>
      <t>(без электрики)</t>
    </r>
  </si>
  <si>
    <t>Highlander
RX 300 4x4</t>
  </si>
  <si>
    <t xml:space="preserve">Highlander
RX 300 4x4, RX 330 4x4, RX 350 4x4 </t>
  </si>
  <si>
    <t>Hilux double cab (с отбойным брусом)</t>
  </si>
  <si>
    <r>
      <t xml:space="preserve">RAV 4  </t>
    </r>
    <r>
      <rPr>
        <sz val="12"/>
        <color indexed="10"/>
        <rFont val="Arial"/>
        <family val="2"/>
      </rPr>
      <t>(без электрики</t>
    </r>
    <r>
      <rPr>
        <sz val="12"/>
        <rFont val="Arial"/>
        <family val="2"/>
      </rPr>
      <t>)</t>
    </r>
  </si>
  <si>
    <r>
      <t xml:space="preserve">Venza </t>
    </r>
    <r>
      <rPr>
        <sz val="12"/>
        <color indexed="10"/>
        <rFont val="Arial"/>
        <family val="2"/>
      </rPr>
      <t>(без электрики)</t>
    </r>
  </si>
  <si>
    <r>
      <t xml:space="preserve">Corolla sedan </t>
    </r>
    <r>
      <rPr>
        <sz val="12"/>
        <color indexed="10"/>
        <rFont val="Arial"/>
        <family val="2"/>
      </rPr>
      <t>(без электрики)</t>
    </r>
  </si>
  <si>
    <t>Land Cruiser Prado J150  4x4                                                                  Lexus GX 460 4x4</t>
  </si>
  <si>
    <t xml:space="preserve">2002-                          2006- </t>
  </si>
  <si>
    <t xml:space="preserve">2007-                          2011- </t>
  </si>
  <si>
    <t>Jetta sedan</t>
  </si>
  <si>
    <r>
      <t xml:space="preserve">Golf Vl HB                                                                        Golf Vl Plus HB  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</si>
  <si>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Golf V variant,                                         Golf VI variant  </t>
    </r>
    <r>
      <rPr>
        <sz val="12"/>
        <color indexed="10"/>
        <rFont val="Arial"/>
        <family val="2"/>
      </rPr>
      <t>(без электрики)</t>
    </r>
  </si>
  <si>
    <t>2006-1/2011</t>
  </si>
  <si>
    <r>
      <t xml:space="preserve">X-5 4x4 (E70, F15) </t>
    </r>
    <r>
      <rPr>
        <sz val="12"/>
        <color indexed="10"/>
        <rFont val="Arial"/>
        <family val="2"/>
      </rPr>
      <t>(без электрики)</t>
    </r>
  </si>
  <si>
    <t>2007-2013     2013-</t>
  </si>
  <si>
    <r>
      <t xml:space="preserve">Q7                                                                                              VW Touareg  </t>
    </r>
    <r>
      <rPr>
        <sz val="12"/>
        <color indexed="10"/>
        <rFont val="Arial"/>
        <family val="2"/>
      </rPr>
      <t>(без электрики)</t>
    </r>
  </si>
  <si>
    <r>
      <t xml:space="preserve">Q3                                                                                         VW Tiguan </t>
    </r>
    <r>
      <rPr>
        <sz val="12"/>
        <color indexed="10"/>
        <rFont val="Arial"/>
        <family val="2"/>
      </rPr>
      <t>(без электрики)</t>
    </r>
  </si>
  <si>
    <r>
      <t xml:space="preserve">A3 HB 3 Doors / HB 5 Doors                                                                           SEAT Leon HB                                                               SKODA Octavia III HB                                                                         VOLKSWAGEN Golf VII HB  </t>
    </r>
    <r>
      <rPr>
        <sz val="12"/>
        <color indexed="10"/>
        <rFont val="Arial"/>
        <family val="2"/>
      </rPr>
      <t>(без электрики)</t>
    </r>
  </si>
  <si>
    <r>
      <t xml:space="preserve">X1 </t>
    </r>
    <r>
      <rPr>
        <sz val="12"/>
        <color indexed="10"/>
        <rFont val="Arial"/>
        <family val="2"/>
      </rPr>
      <t>(без электрики)</t>
    </r>
  </si>
  <si>
    <t>2007-2013</t>
  </si>
  <si>
    <t>2013-                  2012-</t>
  </si>
  <si>
    <r>
      <t xml:space="preserve">Aveo HB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</si>
  <si>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Trailblaser  </t>
    </r>
    <r>
      <rPr>
        <sz val="12"/>
        <color indexed="10"/>
        <rFont val="Arial"/>
        <family val="2"/>
      </rPr>
      <t>(без электрики)</t>
    </r>
  </si>
  <si>
    <r>
      <t xml:space="preserve">Cobalt </t>
    </r>
    <r>
      <rPr>
        <sz val="12"/>
        <color indexed="10"/>
        <rFont val="Arial"/>
        <family val="2"/>
      </rPr>
      <t>(без электрики)</t>
    </r>
  </si>
  <si>
    <t>Orlando</t>
  </si>
  <si>
    <r>
      <t xml:space="preserve">Cruze SW </t>
    </r>
    <r>
      <rPr>
        <sz val="12"/>
        <color indexed="10"/>
        <rFont val="Arial"/>
        <family val="2"/>
      </rPr>
      <t>(без электрики)</t>
    </r>
  </si>
  <si>
    <t>Fora - (Vortex Estina) sedan</t>
  </si>
  <si>
    <t xml:space="preserve">Jumper III                                                 Fiat Ducato IV, Peugeot Boxer III </t>
  </si>
  <si>
    <t>C4 HB I                                             Peugeot 308 HB, 09/07-08/08, 10/2008-
Peugeot 307 HB, 01-5/05, 6/05-9/07 (series II)</t>
  </si>
  <si>
    <t>2004-2011
2007-          2001-2007</t>
  </si>
  <si>
    <r>
      <rPr>
        <b/>
        <sz val="12"/>
        <rFont val="Arial"/>
        <family val="2"/>
      </rPr>
      <t xml:space="preserve">Gentra   </t>
    </r>
    <r>
      <rPr>
        <sz val="12"/>
        <rFont val="Arial"/>
        <family val="2"/>
      </rPr>
      <t xml:space="preserve">                                             Nubira sedan                                  Chevrolet Lacetti sedan </t>
    </r>
  </si>
  <si>
    <r>
      <t>V5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</si>
  <si>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Besturn B50 </t>
    </r>
    <r>
      <rPr>
        <sz val="12"/>
        <color indexed="10"/>
        <rFont val="Arial"/>
        <family val="2"/>
      </rPr>
      <t>(без электрики)</t>
    </r>
  </si>
  <si>
    <t>Ducato IV                                          Peugeot Boxer III, Citroen Jumper III</t>
  </si>
  <si>
    <t>Focus III sedan</t>
  </si>
  <si>
    <r>
      <t xml:space="preserve">Transit Chassis Cab </t>
    </r>
    <r>
      <rPr>
        <sz val="12"/>
        <color indexed="10"/>
        <rFont val="Arial"/>
        <family val="2"/>
      </rPr>
      <t>(без электрики)</t>
    </r>
  </si>
  <si>
    <r>
      <t xml:space="preserve">Tourneo Custom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</si>
  <si>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Edge </t>
    </r>
    <r>
      <rPr>
        <sz val="12"/>
        <color indexed="10"/>
        <rFont val="Arial"/>
        <family val="2"/>
      </rPr>
      <t xml:space="preserve"> (без электрики)</t>
    </r>
  </si>
  <si>
    <t>Focus III SW</t>
  </si>
  <si>
    <t>Focus II sedan</t>
  </si>
  <si>
    <r>
      <t xml:space="preserve">Emgrand X7 </t>
    </r>
    <r>
      <rPr>
        <sz val="12"/>
        <color indexed="10"/>
        <rFont val="Arial"/>
        <family val="2"/>
      </rPr>
      <t>(без электрики)</t>
    </r>
  </si>
  <si>
    <r>
      <t xml:space="preserve">Wingle 5 </t>
    </r>
    <r>
      <rPr>
        <sz val="12"/>
        <color indexed="10"/>
        <rFont val="Arial"/>
        <family val="2"/>
      </rPr>
      <t>(без электрики)</t>
    </r>
  </si>
  <si>
    <r>
      <t xml:space="preserve">Hover M2  </t>
    </r>
    <r>
      <rPr>
        <sz val="12"/>
        <color indexed="10"/>
        <rFont val="Arial"/>
        <family val="2"/>
      </rPr>
      <t>(без электрики)</t>
    </r>
  </si>
  <si>
    <r>
      <t xml:space="preserve">Hover M4 </t>
    </r>
    <r>
      <rPr>
        <sz val="12"/>
        <color indexed="10"/>
        <rFont val="Arial"/>
        <family val="2"/>
      </rPr>
      <t>(без электрики)</t>
    </r>
  </si>
  <si>
    <r>
      <t>Hover H6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</si>
  <si>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Elantra </t>
    </r>
    <r>
      <rPr>
        <sz val="12"/>
        <color indexed="10"/>
        <rFont val="Arial"/>
        <family val="2"/>
      </rPr>
      <t>(без электрики)</t>
    </r>
  </si>
  <si>
    <r>
      <t xml:space="preserve">i30 HB                                                     KIA Ceed HB </t>
    </r>
    <r>
      <rPr>
        <sz val="12"/>
        <color indexed="10"/>
        <rFont val="Arial"/>
        <family val="2"/>
      </rPr>
      <t xml:space="preserve">(без электрики)                    </t>
    </r>
  </si>
  <si>
    <t xml:space="preserve"> IX55 4х4</t>
  </si>
  <si>
    <t xml:space="preserve">KJ Tager 4x4 ( Tagaz ) </t>
  </si>
  <si>
    <r>
      <t xml:space="preserve">FX 37/50  </t>
    </r>
    <r>
      <rPr>
        <sz val="12"/>
        <color indexed="10"/>
        <rFont val="Arial"/>
        <family val="2"/>
      </rPr>
      <t>(без электрики)</t>
    </r>
  </si>
  <si>
    <t>Iran Khodro</t>
  </si>
  <si>
    <t>Samand sedan</t>
  </si>
  <si>
    <t>2006-2011              2006-</t>
  </si>
  <si>
    <r>
      <t xml:space="preserve">Rio II HB </t>
    </r>
    <r>
      <rPr>
        <sz val="12"/>
        <color indexed="10"/>
        <rFont val="Arial"/>
        <family val="2"/>
      </rPr>
      <t xml:space="preserve"> (без электрики)   </t>
    </r>
  </si>
  <si>
    <r>
      <t xml:space="preserve">Cee'd Sporty Wagon </t>
    </r>
    <r>
      <rPr>
        <sz val="12"/>
        <color indexed="10"/>
        <rFont val="Arial"/>
        <family val="2"/>
      </rPr>
      <t xml:space="preserve"> (без электрики) </t>
    </r>
    <r>
      <rPr>
        <sz val="12"/>
        <rFont val="Arial"/>
        <family val="2"/>
      </rPr>
      <t xml:space="preserve">                      HYUNDAI i30 Crosswagon</t>
    </r>
  </si>
  <si>
    <r>
      <t xml:space="preserve">Cee'd HB </t>
    </r>
    <r>
      <rPr>
        <sz val="12"/>
        <color indexed="10"/>
        <rFont val="Arial"/>
        <family val="2"/>
      </rPr>
      <t xml:space="preserve">(без электрики)                    </t>
    </r>
    <r>
      <rPr>
        <sz val="12"/>
        <rFont val="Arial"/>
        <family val="2"/>
      </rPr>
      <t>Hyundai i30 HB</t>
    </r>
  </si>
  <si>
    <t xml:space="preserve">Cee'd HB                                                                                                            Hyundai i30 HB </t>
  </si>
  <si>
    <t>Spectra sedan                                                                         Sephia II HB                                                                                                       Shuma sedan</t>
  </si>
  <si>
    <t>Ceed Sporty Wagon</t>
  </si>
  <si>
    <r>
      <t xml:space="preserve">Sorento 4x4 </t>
    </r>
    <r>
      <rPr>
        <sz val="12"/>
        <color indexed="10"/>
        <rFont val="Arial"/>
        <family val="2"/>
      </rPr>
      <t>(без электрики)</t>
    </r>
  </si>
  <si>
    <t>Sportage GRAND 4x4</t>
  </si>
  <si>
    <r>
      <t xml:space="preserve">Freelander II 4x4  </t>
    </r>
    <r>
      <rPr>
        <sz val="12"/>
        <color indexed="10"/>
        <rFont val="Arial"/>
        <family val="2"/>
      </rPr>
      <t>(без электрики)</t>
    </r>
  </si>
  <si>
    <t xml:space="preserve">GX 460 4x4
Land Cruiser Prado (150) 4x4  </t>
  </si>
  <si>
    <t>GX 460                                                                    Toyota Land Cruiser Prado (150) 4x4</t>
  </si>
  <si>
    <t xml:space="preserve">RX 300/RX330 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</si>
  <si>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1998/3-2008</t>
  </si>
  <si>
    <r>
      <t xml:space="preserve">X60 </t>
    </r>
    <r>
      <rPr>
        <sz val="12"/>
        <color indexed="10"/>
        <rFont val="Arial"/>
        <family val="2"/>
      </rPr>
      <t>(без электрики)</t>
    </r>
  </si>
  <si>
    <t>Breez sedan</t>
  </si>
  <si>
    <t>Breez (2008 - ...)</t>
  </si>
  <si>
    <t xml:space="preserve">6 HB, sedan  </t>
  </si>
  <si>
    <r>
      <t xml:space="preserve">CX-7 4x4 </t>
    </r>
    <r>
      <rPr>
        <sz val="12"/>
        <color indexed="10"/>
        <rFont val="Arial"/>
        <family val="2"/>
      </rPr>
      <t>(без электрики)</t>
    </r>
  </si>
  <si>
    <r>
      <t xml:space="preserve">CX-9 4x4 </t>
    </r>
    <r>
      <rPr>
        <sz val="12"/>
        <color indexed="10"/>
        <rFont val="Arial"/>
        <family val="2"/>
      </rPr>
      <t>(без электрики)</t>
    </r>
  </si>
  <si>
    <r>
      <t xml:space="preserve">6 HB, sedan  </t>
    </r>
    <r>
      <rPr>
        <sz val="12"/>
        <color indexed="10"/>
        <rFont val="Arial"/>
        <family val="2"/>
      </rPr>
      <t>(без электрики)</t>
    </r>
  </si>
  <si>
    <r>
      <t>3 sedan</t>
    </r>
    <r>
      <rPr>
        <sz val="12"/>
        <color indexed="10"/>
        <rFont val="Arial"/>
        <family val="2"/>
      </rPr>
      <t xml:space="preserve"> (без электрики)</t>
    </r>
  </si>
  <si>
    <r>
      <t>CX-5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</si>
  <si>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CX-9 </t>
    </r>
    <r>
      <rPr>
        <sz val="12"/>
        <color indexed="10"/>
        <rFont val="Arial"/>
        <family val="2"/>
      </rPr>
      <t>(без электрики)</t>
    </r>
  </si>
  <si>
    <r>
      <t xml:space="preserve">6 HB / Sedan / Wagon  </t>
    </r>
    <r>
      <rPr>
        <sz val="12"/>
        <color indexed="10"/>
        <rFont val="Arial"/>
        <family val="2"/>
      </rPr>
      <t>(без электрики)</t>
    </r>
  </si>
  <si>
    <t xml:space="preserve">L200 </t>
  </si>
  <si>
    <t>ASX</t>
  </si>
  <si>
    <r>
      <t xml:space="preserve">Outlander </t>
    </r>
    <r>
      <rPr>
        <sz val="12"/>
        <color indexed="10"/>
        <rFont val="Arial"/>
        <family val="2"/>
      </rPr>
      <t>(без электрики)</t>
    </r>
  </si>
  <si>
    <r>
      <t xml:space="preserve">L200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</si>
  <si>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Lancer Sedan (двигатель1,6L) </t>
    </r>
    <r>
      <rPr>
        <sz val="12"/>
        <color indexed="10"/>
        <rFont val="Arial"/>
        <family val="2"/>
      </rPr>
      <t>(без электрики)</t>
    </r>
  </si>
  <si>
    <t>L-200</t>
  </si>
  <si>
    <t xml:space="preserve"> 2007-</t>
  </si>
  <si>
    <r>
      <t xml:space="preserve">Pajero IV  APV 3/5 doors  </t>
    </r>
    <r>
      <rPr>
        <sz val="12"/>
        <color indexed="10"/>
        <rFont val="Arial"/>
        <family val="2"/>
      </rPr>
      <t>(без электрики)</t>
    </r>
  </si>
  <si>
    <r>
      <t xml:space="preserve">Almera  </t>
    </r>
    <r>
      <rPr>
        <sz val="12"/>
        <color indexed="10"/>
        <rFont val="Arial"/>
        <family val="2"/>
      </rPr>
      <t>(без электрики)</t>
    </r>
  </si>
  <si>
    <t>X-Trail 4x4 (T31)</t>
  </si>
  <si>
    <t>X-Trail 4x4 (T30)</t>
  </si>
  <si>
    <r>
      <t xml:space="preserve">Astra H </t>
    </r>
    <r>
      <rPr>
        <b/>
        <sz val="12"/>
        <color indexed="10"/>
        <rFont val="Arial"/>
        <family val="2"/>
      </rPr>
      <t>(Family)</t>
    </r>
    <r>
      <rPr>
        <sz val="12"/>
        <rFont val="Arial"/>
        <family val="2"/>
      </rPr>
      <t xml:space="preserve"> Caravan </t>
    </r>
    <r>
      <rPr>
        <sz val="12"/>
        <color indexed="10"/>
        <rFont val="Arial"/>
        <family val="2"/>
      </rPr>
      <t>(без электрики)</t>
    </r>
  </si>
  <si>
    <r>
      <t xml:space="preserve">Mokka </t>
    </r>
    <r>
      <rPr>
        <sz val="12"/>
        <color indexed="10"/>
        <rFont val="Arial"/>
        <family val="2"/>
      </rPr>
      <t>(без электрики)</t>
    </r>
  </si>
  <si>
    <r>
      <t xml:space="preserve">Mokka </t>
    </r>
    <r>
      <rPr>
        <sz val="12"/>
        <color indexed="10"/>
        <rFont val="Arial"/>
        <family val="2"/>
      </rPr>
      <t xml:space="preserve">(без электрики)                                             </t>
    </r>
    <r>
      <rPr>
        <sz val="12"/>
        <rFont val="Arial"/>
        <family val="2"/>
      </rPr>
      <t>Chevrolet Trax</t>
    </r>
  </si>
  <si>
    <r>
      <t xml:space="preserve">Astra J Sport Tourer </t>
    </r>
    <r>
      <rPr>
        <sz val="12"/>
        <color indexed="10"/>
        <rFont val="Arial"/>
        <family val="2"/>
      </rPr>
      <t>(без электрики)</t>
    </r>
  </si>
  <si>
    <t>2010 -</t>
  </si>
  <si>
    <r>
      <t xml:space="preserve">Meriva B </t>
    </r>
    <r>
      <rPr>
        <sz val="12"/>
        <color indexed="10"/>
        <rFont val="Arial"/>
        <family val="2"/>
      </rPr>
      <t>(без электрики)</t>
    </r>
  </si>
  <si>
    <t>022-007, 030-239</t>
  </si>
  <si>
    <t xml:space="preserve">308 HB, 09/07-08/08, 10/2008-
307 HB, 01-5/05, 6/05-9/07 (series II)
Citroen C4 HB I 04-06, 07-11 </t>
  </si>
  <si>
    <t>Boxer III                                                    Fiat Ducato IV, Citroen Jumper III</t>
  </si>
  <si>
    <r>
      <t xml:space="preserve">Boxer III                                                    Fiat Ducato IV, Citroen Jumper III </t>
    </r>
    <r>
      <rPr>
        <sz val="12"/>
        <color indexed="10"/>
        <rFont val="Arial"/>
        <family val="2"/>
      </rPr>
      <t>(без электрики)</t>
    </r>
  </si>
  <si>
    <r>
      <t xml:space="preserve">408 </t>
    </r>
    <r>
      <rPr>
        <sz val="12"/>
        <color indexed="10"/>
        <rFont val="Arial"/>
        <family val="2"/>
      </rPr>
      <t xml:space="preserve"> (без электрики)</t>
    </r>
  </si>
  <si>
    <t xml:space="preserve">2010-                          2002- </t>
  </si>
  <si>
    <r>
      <t xml:space="preserve">Octavia II HB / Wagon  </t>
    </r>
    <r>
      <rPr>
        <sz val="12"/>
        <color indexed="10"/>
        <rFont val="Arial"/>
        <family val="2"/>
      </rPr>
      <t>(без электрики)</t>
    </r>
  </si>
  <si>
    <r>
      <t xml:space="preserve">Octavia II  HB / Wagon  </t>
    </r>
    <r>
      <rPr>
        <sz val="12"/>
        <color indexed="10"/>
        <rFont val="Arial"/>
        <family val="2"/>
      </rPr>
      <t>(без электрики)</t>
    </r>
  </si>
  <si>
    <t>2004-06/2013</t>
  </si>
  <si>
    <r>
      <t xml:space="preserve">Octavia III HB  </t>
    </r>
    <r>
      <rPr>
        <sz val="12"/>
        <color indexed="10"/>
        <rFont val="Arial"/>
        <family val="2"/>
      </rPr>
      <t>(без электрики)</t>
    </r>
  </si>
  <si>
    <r>
      <t xml:space="preserve">Octavia Scout wagon   </t>
    </r>
    <r>
      <rPr>
        <sz val="12"/>
        <color indexed="10"/>
        <rFont val="Arial"/>
        <family val="2"/>
      </rPr>
      <t xml:space="preserve">(без электрики)                       </t>
    </r>
    <r>
      <rPr>
        <sz val="12"/>
        <rFont val="Arial"/>
        <family val="2"/>
      </rPr>
      <t xml:space="preserve">                  </t>
    </r>
  </si>
  <si>
    <t>Rexton I 4x4
Kyron I 4x4</t>
  </si>
  <si>
    <t xml:space="preserve">Rexton II 4x4        </t>
  </si>
  <si>
    <r>
      <t xml:space="preserve">Golf VII HB  </t>
    </r>
    <r>
      <rPr>
        <sz val="12"/>
        <color indexed="10"/>
        <rFont val="Arial"/>
        <family val="2"/>
      </rPr>
      <t>(без электрики)</t>
    </r>
  </si>
  <si>
    <t xml:space="preserve">2014-               </t>
  </si>
  <si>
    <r>
      <t xml:space="preserve">Golf VII Variant    </t>
    </r>
    <r>
      <rPr>
        <sz val="12"/>
        <color indexed="10"/>
        <rFont val="Arial"/>
        <family val="2"/>
      </rPr>
      <t>(без электрики)</t>
    </r>
  </si>
  <si>
    <r>
      <t xml:space="preserve">Transporter T-5 minibus, van, caravelle, multivan, syncro </t>
    </r>
    <r>
      <rPr>
        <sz val="12"/>
        <color indexed="10"/>
        <rFont val="Arial"/>
        <family val="2"/>
      </rPr>
      <t>(без электрики)</t>
    </r>
  </si>
  <si>
    <t>022-007               (с 2012г.в.)</t>
  </si>
  <si>
    <t>Баф 8001Е</t>
  </si>
  <si>
    <t>Шар тип Е (с гайкой М24)</t>
  </si>
  <si>
    <t>Адаптер с 7-ми контактной розетки на 13-ти контактную вилку</t>
  </si>
  <si>
    <t>Адаптер с 13-ти контактной розетки на 7-ми контактную вилку (мини)</t>
  </si>
  <si>
    <t>Шар тип "F" (ISO/50)</t>
  </si>
  <si>
    <t>Шар тип "F" хром (ISO/50)</t>
  </si>
  <si>
    <t>Шар универсальный с серьгой (под кольцо и головку)</t>
  </si>
  <si>
    <t>Кронштейн розетки черный</t>
  </si>
  <si>
    <t>БАФ-0168</t>
  </si>
  <si>
    <t xml:space="preserve">Колпачок на шар ТСУ черный </t>
  </si>
  <si>
    <t>022-134</t>
  </si>
  <si>
    <t>Chance HB</t>
  </si>
  <si>
    <t xml:space="preserve">Vida                                                                                                                          </t>
  </si>
  <si>
    <t>SENS, Chance sedan</t>
  </si>
  <si>
    <t>1100/51</t>
  </si>
  <si>
    <t>2012-2014</t>
  </si>
  <si>
    <r>
      <t xml:space="preserve">Tiggo/Vortex Tingo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</si>
  <si>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Tiggo 5 </t>
    </r>
    <r>
      <rPr>
        <sz val="12"/>
        <color indexed="10"/>
        <rFont val="Arial"/>
        <family val="2"/>
      </rPr>
      <t xml:space="preserve"> (без электрики)</t>
    </r>
  </si>
  <si>
    <t>2500/120</t>
  </si>
  <si>
    <t>Terracan</t>
  </si>
  <si>
    <t>2001-2006</t>
  </si>
  <si>
    <t>2005/9-2012</t>
  </si>
  <si>
    <t>040-211</t>
  </si>
  <si>
    <r>
      <rPr>
        <sz val="12"/>
        <rFont val="Arial"/>
        <family val="2"/>
      </rPr>
      <t>3 HB</t>
    </r>
    <r>
      <rPr>
        <sz val="12"/>
        <color indexed="10"/>
        <rFont val="Arial"/>
        <family val="2"/>
      </rPr>
      <t xml:space="preserve"> (без электрики)</t>
    </r>
  </si>
  <si>
    <t>4/2013-</t>
  </si>
  <si>
    <t>1860/75</t>
  </si>
  <si>
    <t>8/2013-</t>
  </si>
  <si>
    <t>042-621</t>
  </si>
  <si>
    <t>1910/90</t>
  </si>
  <si>
    <t>603-562</t>
  </si>
  <si>
    <t>603-563</t>
  </si>
  <si>
    <t>Автобагажник алюминиевый (универсальный на рейлинги)</t>
  </si>
  <si>
    <t>75 кг</t>
  </si>
  <si>
    <t>051-123</t>
  </si>
  <si>
    <t>038-190</t>
  </si>
  <si>
    <t>AK10</t>
  </si>
  <si>
    <t>2000/88</t>
  </si>
  <si>
    <t>Sorento 4x4</t>
  </si>
  <si>
    <t xml:space="preserve">горизонт/верт нагрузка на шар </t>
  </si>
  <si>
    <t>050-573</t>
  </si>
  <si>
    <t>3508-A</t>
  </si>
  <si>
    <t>2133-A</t>
  </si>
  <si>
    <t>3550-A</t>
  </si>
  <si>
    <t>3551-A</t>
  </si>
  <si>
    <t>3552-A</t>
  </si>
  <si>
    <t>3554-A</t>
  </si>
  <si>
    <t>4753-A</t>
  </si>
  <si>
    <t>4751-A</t>
  </si>
  <si>
    <t>4710-A</t>
  </si>
  <si>
    <t>4750-A</t>
  </si>
  <si>
    <t>4752-A</t>
  </si>
  <si>
    <t>5257-A</t>
  </si>
  <si>
    <t>5265-A</t>
  </si>
  <si>
    <t>5264-A</t>
  </si>
  <si>
    <t>5254-A</t>
  </si>
  <si>
    <t>5252-A</t>
  </si>
  <si>
    <t>5270-A</t>
  </si>
  <si>
    <t>5268-A</t>
  </si>
  <si>
    <t>5259-A</t>
  </si>
  <si>
    <t>5262-A</t>
  </si>
  <si>
    <t>5266-A</t>
  </si>
  <si>
    <t>5253-A</t>
  </si>
  <si>
    <t>5250-A</t>
  </si>
  <si>
    <t>5224-A</t>
  </si>
  <si>
    <t>5251-A</t>
  </si>
  <si>
    <t>5206-A</t>
  </si>
  <si>
    <t>5261-A</t>
  </si>
  <si>
    <t>5255-A</t>
  </si>
  <si>
    <t>5267-A</t>
  </si>
  <si>
    <t>5269-FL</t>
  </si>
  <si>
    <t>4816-A</t>
  </si>
  <si>
    <t>7601-A</t>
  </si>
  <si>
    <t>7603-A</t>
  </si>
  <si>
    <t>7604-A</t>
  </si>
  <si>
    <t>7602-A</t>
  </si>
  <si>
    <t>7606-A</t>
  </si>
  <si>
    <t>3033-A</t>
  </si>
  <si>
    <t>7605-A</t>
  </si>
  <si>
    <t>7607-A</t>
  </si>
  <si>
    <t>9008-A</t>
  </si>
  <si>
    <t>2550-A</t>
  </si>
  <si>
    <t>2527-A</t>
  </si>
  <si>
    <t>2551-A</t>
  </si>
  <si>
    <t>2635-A</t>
  </si>
  <si>
    <t>2555-A</t>
  </si>
  <si>
    <t>2636-A</t>
  </si>
  <si>
    <t>4155-C</t>
  </si>
  <si>
    <t>2634-F</t>
  </si>
  <si>
    <t>5260-A</t>
  </si>
  <si>
    <t>5258-A</t>
  </si>
  <si>
    <t>5256-A</t>
  </si>
  <si>
    <t>9005-A</t>
  </si>
  <si>
    <t>9006-A</t>
  </si>
  <si>
    <t>2633-A</t>
  </si>
  <si>
    <t>2626-A</t>
  </si>
  <si>
    <t>2627-A</t>
  </si>
  <si>
    <t>2851-A</t>
  </si>
  <si>
    <t>3980-F</t>
  </si>
  <si>
    <t>3981-FL</t>
  </si>
  <si>
    <t>3963-A</t>
  </si>
  <si>
    <t>3965-ABP</t>
  </si>
  <si>
    <t>3971-A</t>
  </si>
  <si>
    <t>3962-A</t>
  </si>
  <si>
    <t>3945-A</t>
  </si>
  <si>
    <t>3936-A</t>
  </si>
  <si>
    <t>3949-A</t>
  </si>
  <si>
    <t>3948-A</t>
  </si>
  <si>
    <t>3967-A</t>
  </si>
  <si>
    <t>3968-A</t>
  </si>
  <si>
    <t>3973-A</t>
  </si>
  <si>
    <t>3929-A</t>
  </si>
  <si>
    <t>3957-A</t>
  </si>
  <si>
    <t>3961-A</t>
  </si>
  <si>
    <t>3976-A</t>
  </si>
  <si>
    <t>4521-A</t>
  </si>
  <si>
    <t>3950-A</t>
  </si>
  <si>
    <t>3959-A</t>
  </si>
  <si>
    <t>3966-A</t>
  </si>
  <si>
    <t>3956-F</t>
  </si>
  <si>
    <t>3958-F</t>
  </si>
  <si>
    <t>3978-F</t>
  </si>
  <si>
    <t>3969-F</t>
  </si>
  <si>
    <t>3960-A</t>
  </si>
  <si>
    <t>3964-A</t>
  </si>
  <si>
    <t>3979-A</t>
  </si>
  <si>
    <t>3977-F</t>
  </si>
  <si>
    <t>3970-F</t>
  </si>
  <si>
    <t>9004-A</t>
  </si>
  <si>
    <t>9007-F</t>
  </si>
  <si>
    <t>9003-A</t>
  </si>
  <si>
    <t>9001-A</t>
  </si>
  <si>
    <t>3303-A</t>
  </si>
  <si>
    <t>3307-A</t>
  </si>
  <si>
    <t>3317-A</t>
  </si>
  <si>
    <t>3315-A</t>
  </si>
  <si>
    <t>3316-A</t>
  </si>
  <si>
    <t>3302-A</t>
  </si>
  <si>
    <t>3313-F</t>
  </si>
  <si>
    <t>9009-A</t>
  </si>
  <si>
    <t>5505-A</t>
  </si>
  <si>
    <t>5518-A</t>
  </si>
  <si>
    <t>5531-A</t>
  </si>
  <si>
    <t>5533-A</t>
  </si>
  <si>
    <t>5506-A</t>
  </si>
  <si>
    <t>4221-A</t>
  </si>
  <si>
    <t>4238-A</t>
  </si>
  <si>
    <t>4242-A</t>
  </si>
  <si>
    <t>4259-A</t>
  </si>
  <si>
    <t>4223-A</t>
  </si>
  <si>
    <t>4241-A</t>
  </si>
  <si>
    <t>4250-A</t>
  </si>
  <si>
    <t>4256-A</t>
  </si>
  <si>
    <t>4247-A</t>
  </si>
  <si>
    <t>6737-A</t>
  </si>
  <si>
    <t>6751-A</t>
  </si>
  <si>
    <t>4253-A</t>
  </si>
  <si>
    <t>4246-A</t>
  </si>
  <si>
    <t>4244-A</t>
  </si>
  <si>
    <t>4243-A</t>
  </si>
  <si>
    <t>4245-A</t>
  </si>
  <si>
    <t>4237-A</t>
  </si>
  <si>
    <t>4251-V</t>
  </si>
  <si>
    <t>4227-A</t>
  </si>
  <si>
    <t>4258-A</t>
  </si>
  <si>
    <t>4254-A</t>
  </si>
  <si>
    <t>4230-A</t>
  </si>
  <si>
    <t>4255-A</t>
  </si>
  <si>
    <t>4225-F</t>
  </si>
  <si>
    <t>4235-A</t>
  </si>
  <si>
    <t>4239-A</t>
  </si>
  <si>
    <t>8010-A</t>
  </si>
  <si>
    <t>8011-A</t>
  </si>
  <si>
    <t>3401-A</t>
  </si>
  <si>
    <t>3318-A</t>
  </si>
  <si>
    <t>4810-A</t>
  </si>
  <si>
    <t>6735-A</t>
  </si>
  <si>
    <t>6738-A</t>
  </si>
  <si>
    <t>6736-A</t>
  </si>
  <si>
    <t>6732-A</t>
  </si>
  <si>
    <t>6744-A</t>
  </si>
  <si>
    <t>6753-A</t>
  </si>
  <si>
    <t>6733-A</t>
  </si>
  <si>
    <t>6747-A</t>
  </si>
  <si>
    <t>6749-A</t>
  </si>
  <si>
    <t>6743-A</t>
  </si>
  <si>
    <t>6748-A</t>
  </si>
  <si>
    <t>6719-A</t>
  </si>
  <si>
    <t>6719-F</t>
  </si>
  <si>
    <t>6734-A</t>
  </si>
  <si>
    <t>6740-F</t>
  </si>
  <si>
    <t>6741-A</t>
  </si>
  <si>
    <t>6745-A</t>
  </si>
  <si>
    <t>6754-A</t>
  </si>
  <si>
    <t>6731-A</t>
  </si>
  <si>
    <t>6730-A</t>
  </si>
  <si>
    <t>6746-A</t>
  </si>
  <si>
    <t>7351-A</t>
  </si>
  <si>
    <t>7353-A</t>
  </si>
  <si>
    <t>3063-ABP</t>
  </si>
  <si>
    <t>3071-AL</t>
  </si>
  <si>
    <t>3062-A</t>
  </si>
  <si>
    <t>3079-FL</t>
  </si>
  <si>
    <t>3090-FL</t>
  </si>
  <si>
    <t>3040-A</t>
  </si>
  <si>
    <t>3040-V</t>
  </si>
  <si>
    <t>3032-A</t>
  </si>
  <si>
    <t>3032-ABP</t>
  </si>
  <si>
    <t>3054-F</t>
  </si>
  <si>
    <t>3054-ABP</t>
  </si>
  <si>
    <t>3054-A</t>
  </si>
  <si>
    <t>3072-AL</t>
  </si>
  <si>
    <t>3091-FL</t>
  </si>
  <si>
    <t>3042-A</t>
  </si>
  <si>
    <t>3041-A</t>
  </si>
  <si>
    <t>3041-ABP</t>
  </si>
  <si>
    <t>3078-FL</t>
  </si>
  <si>
    <t>3073-A</t>
  </si>
  <si>
    <t>3308-A</t>
  </si>
  <si>
    <t>3310-A</t>
  </si>
  <si>
    <t>3319-A</t>
  </si>
  <si>
    <t>3309-A</t>
  </si>
  <si>
    <t>3314-A</t>
  </si>
  <si>
    <t>4529-A</t>
  </si>
  <si>
    <t>4522-A</t>
  </si>
  <si>
    <t>4528-A</t>
  </si>
  <si>
    <t>4530-A</t>
  </si>
  <si>
    <t>4526-A</t>
  </si>
  <si>
    <t>4527-A</t>
  </si>
  <si>
    <t>4531-A</t>
  </si>
  <si>
    <t>2251-A</t>
  </si>
  <si>
    <t>2216-H</t>
  </si>
  <si>
    <t>2252-A</t>
  </si>
  <si>
    <t>2250-F</t>
  </si>
  <si>
    <t>2254-F</t>
  </si>
  <si>
    <t>4159-A</t>
  </si>
  <si>
    <t>4153-F</t>
  </si>
  <si>
    <t>4164-F</t>
  </si>
  <si>
    <t>4151-A</t>
  </si>
  <si>
    <t>4154-A</t>
  </si>
  <si>
    <t>4163-A</t>
  </si>
  <si>
    <t>4152-A</t>
  </si>
  <si>
    <t>4162-A</t>
  </si>
  <si>
    <t>4160-A</t>
  </si>
  <si>
    <t>4125-F</t>
  </si>
  <si>
    <t>4124-A</t>
  </si>
  <si>
    <t>4126-F</t>
  </si>
  <si>
    <t>4156-A</t>
  </si>
  <si>
    <t>4157-ABP</t>
  </si>
  <si>
    <t>4331-A</t>
  </si>
  <si>
    <t>4353-A</t>
  </si>
  <si>
    <t>4373-A</t>
  </si>
  <si>
    <t>4370-A</t>
  </si>
  <si>
    <t>4372-A</t>
  </si>
  <si>
    <t>4351-A</t>
  </si>
  <si>
    <t>4365-A</t>
  </si>
  <si>
    <t>4360-F</t>
  </si>
  <si>
    <t>4355-A</t>
  </si>
  <si>
    <t>4366-A</t>
  </si>
  <si>
    <t>4350-A</t>
  </si>
  <si>
    <t>4323-A</t>
  </si>
  <si>
    <t>4368-V</t>
  </si>
  <si>
    <t>4369-F</t>
  </si>
  <si>
    <t>4334-A</t>
  </si>
  <si>
    <t>4357-A</t>
  </si>
  <si>
    <t>4374-A</t>
  </si>
  <si>
    <t>4362-A</t>
  </si>
  <si>
    <t>4337-A</t>
  </si>
  <si>
    <t>4371-A</t>
  </si>
  <si>
    <t>1150-A</t>
  </si>
  <si>
    <t>1165-A</t>
  </si>
  <si>
    <t>1171-A</t>
  </si>
  <si>
    <t>1178-A</t>
  </si>
  <si>
    <t>1184-A</t>
  </si>
  <si>
    <t>1181-A</t>
  </si>
  <si>
    <t>1174-A</t>
  </si>
  <si>
    <t>1173-A</t>
  </si>
  <si>
    <t>1177-A</t>
  </si>
  <si>
    <t>1176-A</t>
  </si>
  <si>
    <t>1180-A</t>
  </si>
  <si>
    <t>1183-A</t>
  </si>
  <si>
    <t>1175-A</t>
  </si>
  <si>
    <t>1182-A</t>
  </si>
  <si>
    <t>2557-A</t>
  </si>
  <si>
    <t>2143-A</t>
  </si>
  <si>
    <t>2731-A</t>
  </si>
  <si>
    <t>1429-A</t>
  </si>
  <si>
    <t>1428-A</t>
  </si>
  <si>
    <t>1426-A</t>
  </si>
  <si>
    <t>1421-A</t>
  </si>
  <si>
    <t>1418-A</t>
  </si>
  <si>
    <t>1432-A</t>
  </si>
  <si>
    <t>1425-A</t>
  </si>
  <si>
    <t>1420-A</t>
  </si>
  <si>
    <t>1422-A</t>
  </si>
  <si>
    <t>1427-A</t>
  </si>
  <si>
    <t>1911-A</t>
  </si>
  <si>
    <t>1922-A</t>
  </si>
  <si>
    <t>1909-A</t>
  </si>
  <si>
    <t>1918-A</t>
  </si>
  <si>
    <t>1923-A</t>
  </si>
  <si>
    <t>1925-A</t>
  </si>
  <si>
    <t>1920-A</t>
  </si>
  <si>
    <t>2137-A</t>
  </si>
  <si>
    <t>1921-A</t>
  </si>
  <si>
    <t>1924-A</t>
  </si>
  <si>
    <t>6450-A</t>
  </si>
  <si>
    <t>6455-A</t>
  </si>
  <si>
    <t>6453-F</t>
  </si>
  <si>
    <t>6452-A</t>
  </si>
  <si>
    <t>6405-A</t>
  </si>
  <si>
    <t>6451-A</t>
  </si>
  <si>
    <t>6456-A</t>
  </si>
  <si>
    <t>6301-A</t>
  </si>
  <si>
    <t>6303-A</t>
  </si>
  <si>
    <t>6311-A</t>
  </si>
  <si>
    <t>6302-A</t>
  </si>
  <si>
    <t>6309-A</t>
  </si>
  <si>
    <t>6308-A</t>
  </si>
  <si>
    <t>6310-A</t>
  </si>
  <si>
    <t>2850-F</t>
  </si>
  <si>
    <t>2850-A</t>
  </si>
  <si>
    <t>2850-ABP</t>
  </si>
  <si>
    <t>2855-VBP</t>
  </si>
  <si>
    <t>2817-A</t>
  </si>
  <si>
    <t>2852-A</t>
  </si>
  <si>
    <t>2853-A</t>
  </si>
  <si>
    <t>2856-A</t>
  </si>
  <si>
    <t>3059-A</t>
  </si>
  <si>
    <t>3067-A</t>
  </si>
  <si>
    <t>3077-A</t>
  </si>
  <si>
    <t>3066-A</t>
  </si>
  <si>
    <t>3068-A</t>
  </si>
  <si>
    <t>3056-A</t>
  </si>
  <si>
    <t>3034-A</t>
  </si>
  <si>
    <t>3035-A</t>
  </si>
  <si>
    <t>3087-A</t>
  </si>
  <si>
    <t>3036-A</t>
  </si>
  <si>
    <t>3041-V</t>
  </si>
  <si>
    <t>3086-FL</t>
  </si>
  <si>
    <t>3074-F</t>
  </si>
  <si>
    <t>3088-F</t>
  </si>
  <si>
    <t>3089-FL</t>
  </si>
  <si>
    <t>3065-F</t>
  </si>
  <si>
    <t>3022-F</t>
  </si>
  <si>
    <t>3060-F</t>
  </si>
  <si>
    <t>3083-AK41</t>
  </si>
  <si>
    <t>3082-AK41</t>
  </si>
  <si>
    <t>3070-AL</t>
  </si>
  <si>
    <t>3043-A</t>
  </si>
  <si>
    <t>3084-A</t>
  </si>
  <si>
    <t>3085-A</t>
  </si>
  <si>
    <t>3069-A</t>
  </si>
  <si>
    <t>2192-F</t>
  </si>
  <si>
    <t>2150-A</t>
  </si>
  <si>
    <t>2189-A</t>
  </si>
  <si>
    <t>2187-A</t>
  </si>
  <si>
    <t>2194-A</t>
  </si>
  <si>
    <t>2116-A</t>
  </si>
  <si>
    <t>2185-A</t>
  </si>
  <si>
    <t>2195-A</t>
  </si>
  <si>
    <t>2193-A</t>
  </si>
  <si>
    <t>2181-A</t>
  </si>
  <si>
    <t>2186-A</t>
  </si>
  <si>
    <t>2119-A</t>
  </si>
  <si>
    <t>2182-F</t>
  </si>
  <si>
    <t>7011-A</t>
  </si>
  <si>
    <t>7010-A</t>
  </si>
  <si>
    <t>7801-F</t>
  </si>
  <si>
    <t>8001-E</t>
  </si>
  <si>
    <t>8002-E</t>
  </si>
  <si>
    <t>3806-A</t>
  </si>
  <si>
    <t>3806-H</t>
  </si>
  <si>
    <t>5601-F</t>
  </si>
  <si>
    <t>5602-F</t>
  </si>
  <si>
    <t>5605-F</t>
  </si>
  <si>
    <t>5606-A</t>
  </si>
  <si>
    <t>5607-A</t>
  </si>
  <si>
    <t>5608-A</t>
  </si>
  <si>
    <t>5611-A</t>
  </si>
  <si>
    <t>5612-F</t>
  </si>
  <si>
    <t>5613-F</t>
  </si>
  <si>
    <t>1801-A</t>
  </si>
  <si>
    <t>6501-A</t>
  </si>
  <si>
    <t>6501-H</t>
  </si>
  <si>
    <t>6506-A</t>
  </si>
  <si>
    <t>6505-A</t>
  </si>
  <si>
    <t>6508-A</t>
  </si>
  <si>
    <t>1203-A</t>
  </si>
  <si>
    <t>1203-H</t>
  </si>
  <si>
    <t>1205-A</t>
  </si>
  <si>
    <t>1206-A</t>
  </si>
  <si>
    <t>1206-H</t>
  </si>
  <si>
    <t>1209-H</t>
  </si>
  <si>
    <t>1216-A</t>
  </si>
  <si>
    <t>1216-H</t>
  </si>
  <si>
    <t>1218-A</t>
  </si>
  <si>
    <t>1229-E</t>
  </si>
  <si>
    <t>1219-A</t>
  </si>
  <si>
    <t>1219-H</t>
  </si>
  <si>
    <t>1226-H</t>
  </si>
  <si>
    <t>1226-A</t>
  </si>
  <si>
    <t>1228-A</t>
  </si>
  <si>
    <t>4401-A</t>
  </si>
  <si>
    <t>Техническая информация</t>
  </si>
  <si>
    <r>
      <rPr>
        <b/>
        <sz val="20"/>
        <rFont val="Wingdings"/>
        <family val="0"/>
      </rPr>
      <t>"</t>
    </r>
    <r>
      <rPr>
        <b/>
        <sz val="20"/>
        <rFont val="Webdings"/>
        <family val="1"/>
      </rPr>
      <t>@</t>
    </r>
  </si>
  <si>
    <t>022-007 с 2014г.</t>
  </si>
  <si>
    <t>2010-2014</t>
  </si>
  <si>
    <t>1999/8-</t>
  </si>
  <si>
    <t>1223-AE</t>
  </si>
  <si>
    <t>1500/76</t>
  </si>
  <si>
    <t>Niva 2123 4x4 (с электрикой для быстрого подключения)</t>
  </si>
  <si>
    <t>1230-E</t>
  </si>
  <si>
    <t>1500/77</t>
  </si>
  <si>
    <r>
      <t xml:space="preserve">Octavia II HB                                                                                                   Octavia II wagon 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</rPr>
      <t>Octavia III HB</t>
    </r>
    <r>
      <rPr>
        <b/>
        <sz val="12"/>
        <rFont val="Arial"/>
        <family val="2"/>
      </rPr>
      <t xml:space="preserve"> </t>
    </r>
  </si>
  <si>
    <t>1433-A</t>
  </si>
  <si>
    <r>
      <t xml:space="preserve">Sandero Stepway </t>
    </r>
    <r>
      <rPr>
        <sz val="12"/>
        <color indexed="10"/>
        <rFont val="Arial"/>
        <family val="2"/>
      </rPr>
      <t>(без электрики)</t>
    </r>
  </si>
  <si>
    <r>
      <t xml:space="preserve">Berlingo II minivan, van                                                                                              Peugeot Partner  II minivan, van   </t>
    </r>
    <r>
      <rPr>
        <sz val="12"/>
        <color indexed="10"/>
        <rFont val="Arial"/>
        <family val="2"/>
      </rPr>
      <t xml:space="preserve">Короткая база (4380мм.) </t>
    </r>
    <r>
      <rPr>
        <sz val="12"/>
        <rFont val="Arial"/>
        <family val="2"/>
      </rPr>
      <t xml:space="preserve">                      </t>
    </r>
    <r>
      <rPr>
        <sz val="12"/>
        <color indexed="10"/>
        <rFont val="Arial"/>
        <family val="2"/>
      </rPr>
      <t>(без электрики)</t>
    </r>
  </si>
  <si>
    <r>
      <t xml:space="preserve">Jumper III                                                        Fiat Ducato IV, Peugeot Boxer III </t>
    </r>
    <r>
      <rPr>
        <sz val="12"/>
        <color indexed="10"/>
        <rFont val="Arial"/>
        <family val="2"/>
      </rPr>
      <t>(без электрики)</t>
    </r>
  </si>
  <si>
    <r>
      <t xml:space="preserve">Ducato IV                                                Peugeot Boxer III, Citroen Jumper III </t>
    </r>
    <r>
      <rPr>
        <sz val="12"/>
        <color indexed="10"/>
        <rFont val="Arial"/>
        <family val="2"/>
      </rPr>
      <t>(без электрики)</t>
    </r>
  </si>
  <si>
    <r>
      <t xml:space="preserve">Boxer III                                                          Fiat Ducato IV, Citroen Jumper III </t>
    </r>
    <r>
      <rPr>
        <sz val="12"/>
        <color indexed="10"/>
        <rFont val="Arial"/>
        <family val="2"/>
      </rPr>
      <t>(без электрики)</t>
    </r>
  </si>
  <si>
    <r>
      <t xml:space="preserve">Leon HB </t>
    </r>
    <r>
      <rPr>
        <sz val="12"/>
        <color indexed="10"/>
        <rFont val="Arial"/>
        <family val="2"/>
      </rPr>
      <t>(без электрики)</t>
    </r>
  </si>
  <si>
    <r>
      <t xml:space="preserve">Octavia III Wagon                                     Octavia III Scout       </t>
    </r>
    <r>
      <rPr>
        <sz val="12"/>
        <color indexed="10"/>
        <rFont val="Arial"/>
        <family val="2"/>
      </rPr>
      <t>(без электрики)</t>
    </r>
  </si>
  <si>
    <r>
      <t xml:space="preserve">Tiguan                                                           Audi Q3 </t>
    </r>
    <r>
      <rPr>
        <sz val="12"/>
        <color indexed="10"/>
        <rFont val="Arial"/>
        <family val="2"/>
      </rPr>
      <t>(без электрики)</t>
    </r>
  </si>
  <si>
    <r>
      <t xml:space="preserve">Touareg                                                        Audi Q7  </t>
    </r>
    <r>
      <rPr>
        <sz val="12"/>
        <color indexed="10"/>
        <rFont val="Arial"/>
        <family val="2"/>
      </rPr>
      <t>(без электрики)</t>
    </r>
  </si>
  <si>
    <t>3982-F</t>
  </si>
  <si>
    <r>
      <t xml:space="preserve">Transit VAN </t>
    </r>
    <r>
      <rPr>
        <sz val="12"/>
        <color indexed="10"/>
        <rFont val="Arial"/>
        <family val="2"/>
      </rPr>
      <t>(без электрики)</t>
    </r>
  </si>
  <si>
    <r>
      <t xml:space="preserve">R-Class (W251) </t>
    </r>
    <r>
      <rPr>
        <sz val="12"/>
        <color indexed="10"/>
        <rFont val="Arial"/>
        <family val="2"/>
      </rPr>
      <t>(без электрики)</t>
    </r>
  </si>
  <si>
    <r>
      <t xml:space="preserve">Grand Cherokee                             Commander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</si>
  <si>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Grand Cherokee                            Commander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</si>
  <si>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i30 Crosswagon                                          KIA Cee'd Sporty Wagon  </t>
    </r>
    <r>
      <rPr>
        <sz val="12"/>
        <color indexed="10"/>
        <rFont val="Arial"/>
        <family val="2"/>
      </rPr>
      <t>(без электрики)</t>
    </r>
  </si>
  <si>
    <r>
      <t xml:space="preserve">Trax                                                          Opel Mokka </t>
    </r>
    <r>
      <rPr>
        <sz val="12"/>
        <color indexed="10"/>
        <rFont val="Arial"/>
        <family val="2"/>
      </rPr>
      <t>(без электрики)</t>
    </r>
  </si>
  <si>
    <t>BRILLIANCE</t>
  </si>
  <si>
    <r>
      <t xml:space="preserve">V5 </t>
    </r>
    <r>
      <rPr>
        <sz val="12"/>
        <color indexed="10"/>
        <rFont val="Arial"/>
        <family val="2"/>
      </rPr>
      <t>(без электрики)</t>
    </r>
  </si>
  <si>
    <t>4375-A</t>
  </si>
  <si>
    <t>2005/4-2014</t>
  </si>
  <si>
    <t>Pathfinder (R51)</t>
  </si>
  <si>
    <t>4376-A</t>
  </si>
  <si>
    <r>
      <t xml:space="preserve">Pathfinder (R52) </t>
    </r>
    <r>
      <rPr>
        <sz val="12"/>
        <color indexed="10"/>
        <rFont val="Arial"/>
        <family val="2"/>
      </rPr>
      <t>(без электрики)</t>
    </r>
  </si>
  <si>
    <r>
      <t xml:space="preserve">Sentra </t>
    </r>
    <r>
      <rPr>
        <sz val="12"/>
        <color indexed="10"/>
        <rFont val="Arial"/>
        <family val="2"/>
      </rPr>
      <t>(без электрики)</t>
    </r>
  </si>
  <si>
    <t>017-072</t>
  </si>
  <si>
    <r>
      <t xml:space="preserve">Pathfinder </t>
    </r>
    <r>
      <rPr>
        <sz val="12"/>
        <color indexed="10"/>
        <rFont val="Arial"/>
        <family val="2"/>
      </rPr>
      <t>(без электрики)</t>
    </r>
  </si>
  <si>
    <t>2005-2014</t>
  </si>
  <si>
    <t>3000/120</t>
  </si>
  <si>
    <t>CR-V</t>
  </si>
  <si>
    <t>049-483</t>
  </si>
  <si>
    <t>1232-A</t>
  </si>
  <si>
    <t>Нов. 2015</t>
  </si>
  <si>
    <r>
      <t xml:space="preserve">LADA Kalina Сross </t>
    </r>
    <r>
      <rPr>
        <sz val="12"/>
        <color indexed="10"/>
        <rFont val="Arial"/>
        <family val="2"/>
      </rPr>
      <t>(без электрики)</t>
    </r>
  </si>
  <si>
    <t>3092-F</t>
  </si>
  <si>
    <r>
      <t xml:space="preserve">Ranger (Limited, Wildtrak) со ступенькой                 </t>
    </r>
    <r>
      <rPr>
        <sz val="12"/>
        <color indexed="10"/>
        <rFont val="Arial"/>
        <family val="2"/>
      </rPr>
      <t>(без электрики)</t>
    </r>
  </si>
  <si>
    <r>
      <t xml:space="preserve">Ranger XL  и XLT (пр-во с 2013) без ступеньки        </t>
    </r>
    <r>
      <rPr>
        <sz val="12"/>
        <color indexed="10"/>
        <rFont val="Arial"/>
        <family val="2"/>
      </rPr>
      <t>(без электрики)</t>
    </r>
  </si>
  <si>
    <t>048-043</t>
  </si>
  <si>
    <r>
      <t xml:space="preserve">X-6 (E71) </t>
    </r>
    <r>
      <rPr>
        <sz val="12"/>
        <color indexed="10"/>
        <rFont val="Arial"/>
        <family val="2"/>
      </rPr>
      <t>(без электрики)</t>
    </r>
  </si>
  <si>
    <t>3055/140</t>
  </si>
  <si>
    <t>022-007               (с 2010г.в.)</t>
  </si>
  <si>
    <t>022-007        (с2007г.в.)</t>
  </si>
  <si>
    <t>Tiguan 4x4</t>
  </si>
  <si>
    <t>1231-A</t>
  </si>
  <si>
    <t>1207-AN</t>
  </si>
  <si>
    <t>1994-2015       2015-</t>
  </si>
  <si>
    <t>6509-E</t>
  </si>
  <si>
    <t>0888</t>
  </si>
  <si>
    <t>1434-F</t>
  </si>
  <si>
    <t>7608-A</t>
  </si>
  <si>
    <r>
      <t xml:space="preserve">Bonus </t>
    </r>
    <r>
      <rPr>
        <sz val="12"/>
        <color indexed="10"/>
        <rFont val="Arial"/>
        <family val="2"/>
      </rPr>
      <t>(без электрики)</t>
    </r>
  </si>
  <si>
    <t>2009-2015  2015-</t>
  </si>
  <si>
    <t>1977-              1993-            1995-      2015-</t>
  </si>
  <si>
    <r>
      <t xml:space="preserve">Santa Fe                                             Grand Santa Fe   </t>
    </r>
    <r>
      <rPr>
        <sz val="12"/>
        <color indexed="10"/>
        <rFont val="Arial"/>
        <family val="2"/>
      </rPr>
      <t xml:space="preserve">(без электрики)                         </t>
    </r>
    <r>
      <rPr>
        <sz val="12"/>
        <rFont val="Arial"/>
        <family val="2"/>
      </rPr>
      <t>KIA Sorento</t>
    </r>
  </si>
  <si>
    <t>2007/7-2015</t>
  </si>
  <si>
    <t>2015-</t>
  </si>
  <si>
    <t>4377-A</t>
  </si>
  <si>
    <t>Нов.2015</t>
  </si>
  <si>
    <t>8852</t>
  </si>
  <si>
    <t>6755-A</t>
  </si>
  <si>
    <r>
      <t xml:space="preserve">Mohave </t>
    </r>
    <r>
      <rPr>
        <sz val="12"/>
        <color indexed="10"/>
        <rFont val="Arial"/>
        <family val="2"/>
      </rPr>
      <t>(без электрики)</t>
    </r>
  </si>
  <si>
    <t>8856</t>
  </si>
  <si>
    <r>
      <t xml:space="preserve">Jumper III                                                        Fiat Ducato IV, Peugeot Boxer III </t>
    </r>
    <r>
      <rPr>
        <sz val="12"/>
        <color indexed="10"/>
        <rFont val="Arial"/>
        <family val="2"/>
      </rPr>
      <t>PICK-UP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(без электрики)</t>
    </r>
  </si>
  <si>
    <r>
      <t xml:space="preserve">Jumper III                                                        Fiat Ducato IV, Peugeot Boxer III </t>
    </r>
    <r>
      <rPr>
        <sz val="12"/>
        <color indexed="10"/>
        <rFont val="Arial"/>
        <family val="2"/>
      </rPr>
      <t>PICK-UP (без электрики)</t>
    </r>
  </si>
  <si>
    <t>2007- 2013               2007- 2013       1996/1-             1999-                                           2000-2007</t>
  </si>
  <si>
    <r>
      <t xml:space="preserve">Gazelle Next (бортовая)    </t>
    </r>
    <r>
      <rPr>
        <sz val="12"/>
        <color indexed="10"/>
        <rFont val="Arial"/>
        <family val="2"/>
      </rPr>
      <t>(без электрики)</t>
    </r>
  </si>
  <si>
    <t>GC 6</t>
  </si>
  <si>
    <t>4165-E</t>
  </si>
  <si>
    <r>
      <t xml:space="preserve">C-Crosser  </t>
    </r>
    <r>
      <rPr>
        <sz val="12"/>
        <color indexed="10"/>
        <rFont val="Arial"/>
        <family val="2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</si>
  <si>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</rPr>
      <t>(без электрики)</t>
    </r>
  </si>
  <si>
    <r>
      <t xml:space="preserve">4007 </t>
    </r>
    <r>
      <rPr>
        <sz val="12"/>
        <color indexed="10"/>
        <rFont val="Arial"/>
        <family val="2"/>
      </rPr>
      <t>(без электрики)</t>
    </r>
  </si>
  <si>
    <t>6756-A</t>
  </si>
  <si>
    <r>
      <t xml:space="preserve">Ceed Sporty Wagon                             Hyundai I30 SW </t>
    </r>
    <r>
      <rPr>
        <sz val="12"/>
        <color indexed="10"/>
        <rFont val="Arial"/>
        <family val="2"/>
      </rPr>
      <t>(без электрики)</t>
    </r>
  </si>
  <si>
    <r>
      <t xml:space="preserve">i30 SW                                                       Kia Ceed Sporty Wagon   </t>
    </r>
    <r>
      <rPr>
        <sz val="12"/>
        <color indexed="10"/>
        <rFont val="Arial"/>
        <family val="2"/>
      </rPr>
      <t>(без электрики)</t>
    </r>
  </si>
  <si>
    <t>Superb I sedan                                                                                  Volkswagen Passat V \ V+ sedan                                                    Volkswagen Passat V \ V+ wagon</t>
  </si>
  <si>
    <t xml:space="preserve">Passat V \ V+ sedan                                                                                                                                                                                                     Passat V \ V+ wagon                                                                                                                                                                                                                             Skoda Superb I sedan                    </t>
  </si>
  <si>
    <t>2011-2015  2015-</t>
  </si>
  <si>
    <t xml:space="preserve">2007/3-2013        </t>
  </si>
  <si>
    <r>
      <t xml:space="preserve">X-Trail 4x4 (T32) </t>
    </r>
    <r>
      <rPr>
        <sz val="12"/>
        <color indexed="10"/>
        <rFont val="Arial"/>
        <family val="2"/>
      </rPr>
      <t>(без электрики)</t>
    </r>
  </si>
  <si>
    <t>Розетка к ТСУ EDV 7P без электрожгута с пыльником и разветвителем</t>
  </si>
  <si>
    <t>Розетка к ТСУ EDV 7P без электрожгута с пыльником и разветвителем зеркальная</t>
  </si>
  <si>
    <t>037-881</t>
  </si>
  <si>
    <r>
      <t xml:space="preserve"> i40 sedan, wagon  </t>
    </r>
    <r>
      <rPr>
        <sz val="12"/>
        <color indexed="10"/>
        <rFont val="Arial"/>
        <family val="2"/>
      </rPr>
      <t>(без электрики)</t>
    </r>
  </si>
  <si>
    <t>1800/80</t>
  </si>
  <si>
    <t>000-214</t>
  </si>
  <si>
    <t>Шар тип K</t>
  </si>
  <si>
    <t>049-443</t>
  </si>
  <si>
    <r>
      <t xml:space="preserve">Outlander  </t>
    </r>
    <r>
      <rPr>
        <sz val="12"/>
        <color indexed="10"/>
        <rFont val="Arial"/>
        <family val="2"/>
      </rPr>
      <t>(без электрики)</t>
    </r>
  </si>
  <si>
    <t>2000/140</t>
  </si>
  <si>
    <t>050-613</t>
  </si>
  <si>
    <r>
      <t xml:space="preserve">Qashgai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</si>
  <si>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Qashgai  </t>
    </r>
    <r>
      <rPr>
        <sz val="12"/>
        <color indexed="10"/>
        <rFont val="Arial"/>
        <family val="2"/>
      </rPr>
      <t>(без электрики)</t>
    </r>
  </si>
  <si>
    <t>Niva - 2121 4x4                                                                                           Niva - 21213, 21214 4x4                                                                                           Niva - 2131, 2129 4x5</t>
  </si>
  <si>
    <t>1233-A</t>
  </si>
  <si>
    <r>
      <t xml:space="preserve">Niva Urban 4x4   </t>
    </r>
    <r>
      <rPr>
        <sz val="12"/>
        <color indexed="10"/>
        <rFont val="Arial"/>
        <family val="2"/>
      </rPr>
      <t>(без электрики)</t>
    </r>
  </si>
  <si>
    <t>2000-2014</t>
  </si>
  <si>
    <t>3984-F</t>
  </si>
  <si>
    <r>
      <t xml:space="preserve">Kuga 4x4 исключая авто с функцией сободные руки </t>
    </r>
    <r>
      <rPr>
        <sz val="12"/>
        <color indexed="10"/>
        <rFont val="Arial"/>
        <family val="2"/>
      </rPr>
      <t>(без электрики)</t>
    </r>
  </si>
  <si>
    <r>
      <t xml:space="preserve">Transit без ступеньки </t>
    </r>
    <r>
      <rPr>
        <sz val="12"/>
        <color indexed="10"/>
        <rFont val="Arial"/>
        <family val="2"/>
      </rPr>
      <t>(без электрики)</t>
    </r>
  </si>
  <si>
    <t>Transit со ступенькой</t>
  </si>
  <si>
    <r>
      <t xml:space="preserve">Astra J Sedan исключая комплектацию Cosmo  </t>
    </r>
    <r>
      <rPr>
        <sz val="12"/>
        <color indexed="10"/>
        <rFont val="Arial"/>
        <family val="2"/>
      </rPr>
      <t>(без электрики)</t>
    </r>
  </si>
  <si>
    <t>Datsun</t>
  </si>
  <si>
    <r>
      <t xml:space="preserve">On-Do </t>
    </r>
    <r>
      <rPr>
        <sz val="12"/>
        <color indexed="10"/>
        <rFont val="Arial"/>
        <family val="2"/>
      </rPr>
      <t>(без электрики)</t>
    </r>
  </si>
  <si>
    <t>Mi-Do</t>
  </si>
  <si>
    <t>4158-FBP</t>
  </si>
  <si>
    <t>2012-2015   2015-</t>
  </si>
  <si>
    <r>
      <t xml:space="preserve">Land Cruiser 200 4x4    </t>
    </r>
    <r>
      <rPr>
        <sz val="12"/>
        <color indexed="10"/>
        <rFont val="Arial"/>
        <family val="2"/>
      </rPr>
      <t>(без электрики)   Крепление шара на балке ТСУ</t>
    </r>
  </si>
  <si>
    <r>
      <t xml:space="preserve">Land Cruiser 200 4x4                                                                                                                 Lexus LX 570 4x4       </t>
    </r>
    <r>
      <rPr>
        <sz val="12"/>
        <color indexed="10"/>
        <rFont val="Arial"/>
        <family val="2"/>
      </rPr>
      <t>(без электрики)   Крепление шара на балке ТСУ</t>
    </r>
  </si>
  <si>
    <r>
      <t xml:space="preserve">Land Cruiser Prado J150  4x4                                                                  Lexus GX 460 4x4       </t>
    </r>
    <r>
      <rPr>
        <sz val="12"/>
        <color indexed="10"/>
        <rFont val="Arial"/>
        <family val="2"/>
      </rPr>
      <t xml:space="preserve"> (без электрики) Крепление шара на балке ТСУ</t>
    </r>
  </si>
  <si>
    <r>
      <t>Highlander</t>
    </r>
    <r>
      <rPr>
        <sz val="12"/>
        <color indexed="10"/>
        <rFont val="Arial"/>
        <family val="2"/>
      </rPr>
      <t xml:space="preserve"> (без электрики)        Крепление шара на балке ТСУ</t>
    </r>
  </si>
  <si>
    <r>
      <t xml:space="preserve">Highlander </t>
    </r>
    <r>
      <rPr>
        <sz val="12"/>
        <color indexed="10"/>
        <rFont val="Arial"/>
        <family val="2"/>
      </rPr>
      <t>(без электрики)        Крепление шара на балке ТСУ</t>
    </r>
  </si>
  <si>
    <t>On-Do</t>
  </si>
  <si>
    <t>1207-HN</t>
  </si>
  <si>
    <t>1977-              1993-           1995-      2015-</t>
  </si>
  <si>
    <r>
      <t xml:space="preserve">Lada - Granta                                                                              Lada - Granta Liftback                                                                          Lada - Kalina 1118 sedan
Lada - Kalina 1117 wagon                                                    Lada – Kalina 2 2194 wagon    </t>
    </r>
    <r>
      <rPr>
        <sz val="12"/>
        <color indexed="10"/>
        <rFont val="Arial"/>
        <family val="2"/>
      </rPr>
      <t>(без электрики)</t>
    </r>
  </si>
  <si>
    <t xml:space="preserve"> 2012-      2014-       2005-       2007-      2013-</t>
  </si>
  <si>
    <r>
      <t xml:space="preserve">LX 570 4x4                                                                                                      Toyota Land Cruiser 200 4x4                  </t>
    </r>
    <r>
      <rPr>
        <sz val="12"/>
        <color indexed="10"/>
        <rFont val="Arial"/>
        <family val="2"/>
      </rPr>
      <t>(без электрики)                                               Крепление шара на балке ТСУ</t>
    </r>
  </si>
  <si>
    <r>
      <t xml:space="preserve">GX 460
Land Cruiser Prado (150)  4x4                </t>
    </r>
    <r>
      <rPr>
        <sz val="12"/>
        <color indexed="10"/>
        <rFont val="Arial"/>
        <family val="2"/>
      </rPr>
      <t>(без электрики)                                 Крепление шара на балке ТСУ</t>
    </r>
  </si>
  <si>
    <t>2007/2-2014</t>
  </si>
  <si>
    <t>8865</t>
  </si>
  <si>
    <t>4378-A</t>
  </si>
  <si>
    <t>8840</t>
  </si>
  <si>
    <t>4260-A</t>
  </si>
  <si>
    <r>
      <t xml:space="preserve">Solaris sedan, HB  </t>
    </r>
    <r>
      <rPr>
        <sz val="12"/>
        <color indexed="10"/>
        <rFont val="Arial"/>
        <family val="2"/>
      </rPr>
      <t>(без электрики)</t>
    </r>
  </si>
  <si>
    <r>
      <t xml:space="preserve">Tiida HB   </t>
    </r>
    <r>
      <rPr>
        <sz val="12"/>
        <color indexed="10"/>
        <rFont val="Arial"/>
        <family val="2"/>
      </rPr>
      <t>(без электрики)</t>
    </r>
  </si>
  <si>
    <t>2012-2015</t>
  </si>
  <si>
    <r>
      <t xml:space="preserve">Emgrand sedan </t>
    </r>
    <r>
      <rPr>
        <sz val="12"/>
        <color indexed="10"/>
        <rFont val="Arial"/>
        <family val="2"/>
      </rPr>
      <t>(без электрики)</t>
    </r>
  </si>
  <si>
    <t>3 HB 2009-2013,
3 sedan 03-08,
Ford Focus III HB 2011-…</t>
  </si>
  <si>
    <t>2009-2013   2003-2008    2011-</t>
  </si>
  <si>
    <t>Focus III HB 2011-…
Focus II HB 2004-2010
C-Max 2004-                                                                Grand C-Max 2011-                                                  
Mazda 3 HB 2009-2013
Mazda 3 sedan 03-09</t>
  </si>
  <si>
    <t>2008-2015</t>
  </si>
  <si>
    <t>2007/3-2015</t>
  </si>
  <si>
    <r>
      <t xml:space="preserve">Sprinter Classic база 5640мм без ступеньки </t>
    </r>
    <r>
      <rPr>
        <sz val="12"/>
        <color indexed="10"/>
        <rFont val="Arial"/>
        <family val="2"/>
      </rPr>
      <t xml:space="preserve"> (без электрики)</t>
    </r>
  </si>
  <si>
    <t>2002/12-      2010 -</t>
  </si>
  <si>
    <r>
      <t xml:space="preserve">Ecosport 2WD, 4WD </t>
    </r>
    <r>
      <rPr>
        <sz val="12"/>
        <color indexed="10"/>
        <rFont val="Arial"/>
        <family val="2"/>
      </rPr>
      <t>(без электрики)</t>
    </r>
  </si>
  <si>
    <t>3985-A</t>
  </si>
  <si>
    <t>2197-A</t>
  </si>
  <si>
    <r>
      <t xml:space="preserve">Macan </t>
    </r>
    <r>
      <rPr>
        <sz val="12"/>
        <color indexed="10"/>
        <rFont val="Arial"/>
        <family val="2"/>
      </rPr>
      <t>(без электрики)</t>
    </r>
  </si>
  <si>
    <t>8863</t>
  </si>
  <si>
    <t>1997-2014</t>
  </si>
  <si>
    <t>1435-A</t>
  </si>
  <si>
    <r>
      <t xml:space="preserve">Duster </t>
    </r>
    <r>
      <rPr>
        <sz val="12"/>
        <color indexed="10"/>
        <rFont val="Arial"/>
        <family val="2"/>
      </rPr>
      <t>(без электрики)</t>
    </r>
  </si>
  <si>
    <t>6757-A</t>
  </si>
  <si>
    <r>
      <t xml:space="preserve">Sorento Prime </t>
    </r>
    <r>
      <rPr>
        <sz val="12"/>
        <color indexed="10"/>
        <rFont val="Arial"/>
        <family val="2"/>
      </rPr>
      <t>(без электрики)</t>
    </r>
  </si>
  <si>
    <t>8300</t>
  </si>
  <si>
    <t>7354-A</t>
  </si>
  <si>
    <r>
      <t xml:space="preserve">Discovery Sport    </t>
    </r>
    <r>
      <rPr>
        <sz val="12"/>
        <color indexed="10"/>
        <rFont val="Arial"/>
        <family val="2"/>
      </rPr>
      <t>(без электрики)</t>
    </r>
  </si>
  <si>
    <t>2200/75</t>
  </si>
  <si>
    <t>2010-2015   2015-</t>
  </si>
  <si>
    <t>C4 Aircross</t>
  </si>
  <si>
    <t>2009/11-2015</t>
  </si>
  <si>
    <r>
      <t xml:space="preserve">I. Прайс-лист на тягово-сцепные устройства для отечественных моделей автомобилей. </t>
    </r>
    <r>
      <rPr>
        <b/>
        <sz val="14"/>
        <color indexed="10"/>
        <rFont val="Arial"/>
        <family val="2"/>
      </rPr>
      <t>Действителен с 01.10.2015*</t>
    </r>
  </si>
  <si>
    <r>
      <t xml:space="preserve">II. Прайс-лист на тягово-сцепные устройства для импортных моделей автомобилей. </t>
    </r>
    <r>
      <rPr>
        <b/>
        <sz val="14"/>
        <color indexed="10"/>
        <rFont val="Arial"/>
        <family val="2"/>
      </rPr>
      <t>Действителен с 01.10.2015*</t>
    </r>
  </si>
  <si>
    <r>
      <t xml:space="preserve">II. Прайс-лист на тягово-сцепные устройства произведенные в Венгрии для импортных моделей автомобилей. </t>
    </r>
    <r>
      <rPr>
        <b/>
        <sz val="14"/>
        <color indexed="10"/>
        <rFont val="Arial"/>
        <family val="2"/>
      </rPr>
      <t>Действителен с 01.10.2015*</t>
    </r>
  </si>
  <si>
    <r>
      <t xml:space="preserve">III. Прайс-лист на автомобильные багажники . </t>
    </r>
    <r>
      <rPr>
        <b/>
        <sz val="12"/>
        <color indexed="10"/>
        <rFont val="Arial"/>
        <family val="2"/>
      </rPr>
      <t>Действителен с 01.10.2015</t>
    </r>
    <r>
      <rPr>
        <b/>
        <sz val="12"/>
        <rFont val="Arial"/>
        <family val="2"/>
      </rPr>
      <t>*</t>
    </r>
  </si>
  <si>
    <t>Cerato  sedan  дв. 1,6L</t>
  </si>
  <si>
    <r>
      <t xml:space="preserve">Lada Largus                                                                              Lada Largus cross </t>
    </r>
    <r>
      <rPr>
        <sz val="12"/>
        <color indexed="10"/>
        <rFont val="Arial"/>
        <family val="2"/>
      </rPr>
      <t>(без электрики)</t>
    </r>
  </si>
  <si>
    <t>2003-2015   2016-</t>
  </si>
  <si>
    <t>Transporter T-5 minibus, van, caravelle, multivan                                         Transporter T-6 multivan</t>
  </si>
  <si>
    <r>
      <t>Master передний привод</t>
    </r>
    <r>
      <rPr>
        <sz val="12"/>
        <color indexed="10"/>
        <rFont val="Arial"/>
        <family val="2"/>
      </rPr>
      <t xml:space="preserve"> (без электрики)</t>
    </r>
  </si>
  <si>
    <t>022-007 для Megane III</t>
  </si>
  <si>
    <t>2008-2015                      2010-2015</t>
  </si>
  <si>
    <t>8844</t>
  </si>
  <si>
    <r>
      <t xml:space="preserve">X50 </t>
    </r>
    <r>
      <rPr>
        <sz val="12"/>
        <color indexed="10"/>
        <rFont val="Arial"/>
        <family val="2"/>
      </rPr>
      <t>(без электрики)</t>
    </r>
  </si>
  <si>
    <t>3320-A</t>
  </si>
  <si>
    <r>
      <t xml:space="preserve">Zafira B minivan </t>
    </r>
    <r>
      <rPr>
        <sz val="12"/>
        <color indexed="10"/>
        <rFont val="Arial"/>
        <family val="2"/>
      </rPr>
      <t>(без электрики)          исключая а/м с парктроником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</si>
</sst>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0&quot; USD&quot;"/>
    <numFmt numFmtId="174" formatCode="000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color indexed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Wingdings 2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28"/>
      <name val="Webdings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8"/>
      <name val="Webdings"/>
      <family val="1"/>
    </font>
    <font>
      <b/>
      <sz val="20"/>
      <name val="Arial"/>
      <family val="2"/>
    </font>
    <font>
      <b/>
      <sz val="20"/>
      <name val="Wingdings"/>
      <family val="0"/>
    </font>
    <font>
      <b/>
      <sz val="20"/>
      <name val="Webdings"/>
      <family val="1"/>
    </font>
    <font>
      <sz val="22"/>
      <name val="Webdings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Webdings"/>
      <family val="1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8"/>
      <color theme="10"/>
      <name val="Webdings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 horizontal="left"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2" fillId="0" borderId="0" xfId="53" applyFill="1" applyBorder="1" applyAlignment="1">
      <alignment/>
      <protection/>
    </xf>
    <xf numFmtId="0" fontId="2" fillId="0" borderId="0" xfId="53" applyAlignment="1">
      <alignment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ill="1" applyAlignment="1">
      <alignment/>
      <protection/>
    </xf>
    <xf numFmtId="0" fontId="2" fillId="0" borderId="0" xfId="53" applyFont="1" applyFill="1" applyAlignment="1">
      <alignment/>
      <protection/>
    </xf>
    <xf numFmtId="0" fontId="6" fillId="0" borderId="0" xfId="53" applyFont="1" applyAlignment="1">
      <alignment/>
      <protection/>
    </xf>
    <xf numFmtId="0" fontId="2" fillId="33" borderId="0" xfId="53" applyFont="1" applyFill="1" applyAlignment="1">
      <alignment/>
      <protection/>
    </xf>
    <xf numFmtId="0" fontId="2" fillId="0" borderId="10" xfId="53" applyBorder="1" applyAlignment="1">
      <alignment/>
      <protection/>
    </xf>
    <xf numFmtId="0" fontId="6" fillId="0" borderId="10" xfId="53" applyFont="1" applyBorder="1" applyAlignment="1">
      <alignment/>
      <protection/>
    </xf>
    <xf numFmtId="0" fontId="10" fillId="33" borderId="0" xfId="53" applyFont="1" applyFill="1" applyAlignment="1">
      <alignment/>
      <protection/>
    </xf>
    <xf numFmtId="0" fontId="10" fillId="33" borderId="10" xfId="53" applyFont="1" applyFill="1" applyBorder="1" applyAlignment="1">
      <alignment/>
      <protection/>
    </xf>
    <xf numFmtId="0" fontId="2" fillId="33" borderId="0" xfId="53" applyFill="1" applyAlignment="1">
      <alignment/>
      <protection/>
    </xf>
    <xf numFmtId="0" fontId="6" fillId="0" borderId="0" xfId="53" applyFont="1" applyBorder="1" applyAlignment="1">
      <alignment/>
      <protection/>
    </xf>
    <xf numFmtId="0" fontId="2" fillId="0" borderId="11" xfId="53" applyBorder="1" applyAlignment="1">
      <alignment/>
      <protection/>
    </xf>
    <xf numFmtId="0" fontId="2" fillId="33" borderId="10" xfId="53" applyFont="1" applyFill="1" applyBorder="1" applyAlignment="1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0" borderId="0" xfId="53" applyFill="1" applyAlignment="1">
      <alignment vertical="center"/>
      <protection/>
    </xf>
    <xf numFmtId="0" fontId="5" fillId="33" borderId="0" xfId="53" applyFont="1" applyFill="1" applyAlignment="1">
      <alignment/>
      <protection/>
    </xf>
    <xf numFmtId="0" fontId="2" fillId="0" borderId="0" xfId="53" applyFont="1" applyAlignment="1">
      <alignment/>
      <protection/>
    </xf>
    <xf numFmtId="0" fontId="11" fillId="0" borderId="0" xfId="53" applyFont="1" applyAlignment="1">
      <alignment horizontal="center"/>
      <protection/>
    </xf>
    <xf numFmtId="4" fontId="8" fillId="0" borderId="0" xfId="53" applyNumberFormat="1" applyFont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173" fontId="11" fillId="0" borderId="10" xfId="53" applyNumberFormat="1" applyFont="1" applyFill="1" applyBorder="1" applyAlignment="1">
      <alignment horizontal="center" vertical="center"/>
      <protection/>
    </xf>
    <xf numFmtId="173" fontId="11" fillId="0" borderId="10" xfId="53" applyNumberFormat="1" applyFont="1" applyBorder="1" applyAlignment="1">
      <alignment horizontal="center" vertical="center"/>
      <protection/>
    </xf>
    <xf numFmtId="4" fontId="8" fillId="33" borderId="0" xfId="53" applyNumberFormat="1" applyFont="1" applyFill="1" applyAlignment="1">
      <alignment horizontal="center" vertical="center"/>
      <protection/>
    </xf>
    <xf numFmtId="0" fontId="2" fillId="33" borderId="0" xfId="53" applyFill="1" applyAlignment="1">
      <alignment vertical="center"/>
      <protection/>
    </xf>
    <xf numFmtId="0" fontId="2" fillId="33" borderId="0" xfId="53" applyFill="1" applyBorder="1" applyAlignment="1">
      <alignment/>
      <protection/>
    </xf>
    <xf numFmtId="0" fontId="6" fillId="33" borderId="0" xfId="53" applyFont="1" applyFill="1" applyBorder="1" applyAlignment="1">
      <alignment/>
      <protection/>
    </xf>
    <xf numFmtId="0" fontId="13" fillId="33" borderId="0" xfId="53" applyFont="1" applyFill="1" applyAlignment="1">
      <alignment horizontal="center" vertical="center"/>
      <protection/>
    </xf>
    <xf numFmtId="0" fontId="2" fillId="33" borderId="0" xfId="53" applyFont="1" applyFill="1" applyAlignment="1">
      <alignment/>
      <protection/>
    </xf>
    <xf numFmtId="0" fontId="11" fillId="33" borderId="0" xfId="53" applyFont="1" applyFill="1" applyAlignment="1">
      <alignment horizontal="center"/>
      <protection/>
    </xf>
    <xf numFmtId="4" fontId="2" fillId="33" borderId="0" xfId="53" applyNumberFormat="1" applyFill="1" applyAlignment="1">
      <alignment horizontal="center" vertical="center"/>
      <protection/>
    </xf>
    <xf numFmtId="0" fontId="14" fillId="33" borderId="0" xfId="53" applyFont="1" applyFill="1" applyBorder="1" applyAlignment="1">
      <alignment/>
      <protection/>
    </xf>
    <xf numFmtId="0" fontId="14" fillId="0" borderId="0" xfId="53" applyFont="1" applyFill="1" applyBorder="1" applyAlignment="1">
      <alignment/>
      <protection/>
    </xf>
    <xf numFmtId="0" fontId="14" fillId="34" borderId="0" xfId="53" applyFont="1" applyFill="1" applyBorder="1" applyAlignment="1">
      <alignment/>
      <protection/>
    </xf>
    <xf numFmtId="0" fontId="11" fillId="0" borderId="1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0" xfId="53" applyFont="1" applyAlignment="1">
      <alignment/>
      <protection/>
    </xf>
    <xf numFmtId="0" fontId="12" fillId="0" borderId="0" xfId="53" applyFont="1" applyFill="1" applyAlignment="1">
      <alignment vertical="center"/>
      <protection/>
    </xf>
    <xf numFmtId="0" fontId="16" fillId="0" borderId="0" xfId="53" applyFont="1" applyFill="1" applyAlignment="1">
      <alignment/>
      <protection/>
    </xf>
    <xf numFmtId="0" fontId="17" fillId="33" borderId="0" xfId="53" applyFont="1" applyFill="1" applyAlignment="1">
      <alignment/>
      <protection/>
    </xf>
    <xf numFmtId="0" fontId="14" fillId="33" borderId="0" xfId="53" applyFont="1" applyFill="1" applyAlignment="1">
      <alignment/>
      <protection/>
    </xf>
    <xf numFmtId="0" fontId="14" fillId="34" borderId="0" xfId="53" applyFont="1" applyFill="1" applyAlignment="1">
      <alignment/>
      <protection/>
    </xf>
    <xf numFmtId="0" fontId="17" fillId="34" borderId="0" xfId="53" applyFont="1" applyFill="1" applyAlignment="1">
      <alignment/>
      <protection/>
    </xf>
    <xf numFmtId="0" fontId="18" fillId="34" borderId="0" xfId="53" applyFont="1" applyFill="1" applyAlignment="1">
      <alignment/>
      <protection/>
    </xf>
    <xf numFmtId="0" fontId="6" fillId="33" borderId="0" xfId="53" applyFont="1" applyFill="1" applyAlignment="1">
      <alignment/>
      <protection/>
    </xf>
    <xf numFmtId="0" fontId="18" fillId="33" borderId="0" xfId="53" applyFont="1" applyFill="1" applyAlignment="1">
      <alignment/>
      <protection/>
    </xf>
    <xf numFmtId="0" fontId="5" fillId="33" borderId="0" xfId="53" applyFont="1" applyFill="1" applyBorder="1" applyAlignment="1">
      <alignment/>
      <protection/>
    </xf>
    <xf numFmtId="0" fontId="12" fillId="33" borderId="0" xfId="53" applyFont="1" applyFill="1" applyBorder="1" applyAlignment="1">
      <alignment horizontal="left" vertical="center"/>
      <protection/>
    </xf>
    <xf numFmtId="0" fontId="2" fillId="33" borderId="0" xfId="53" applyFont="1" applyFill="1" applyAlignment="1">
      <alignment horizontal="left"/>
      <protection/>
    </xf>
    <xf numFmtId="0" fontId="15" fillId="33" borderId="0" xfId="53" applyFont="1" applyFill="1" applyBorder="1" applyAlignment="1">
      <alignment horizontal="left" vertical="center"/>
      <protection/>
    </xf>
    <xf numFmtId="0" fontId="12" fillId="33" borderId="0" xfId="53" applyFont="1" applyFill="1" applyAlignment="1">
      <alignment vertical="center"/>
      <protection/>
    </xf>
    <xf numFmtId="0" fontId="16" fillId="33" borderId="0" xfId="53" applyFont="1" applyFill="1" applyAlignment="1">
      <alignment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left"/>
      <protection/>
    </xf>
    <xf numFmtId="0" fontId="9" fillId="33" borderId="0" xfId="53" applyFont="1" applyFill="1" applyAlignment="1">
      <alignment horizontal="center"/>
      <protection/>
    </xf>
    <xf numFmtId="0" fontId="9" fillId="33" borderId="0" xfId="53" applyFont="1" applyFill="1" applyAlignment="1">
      <alignment/>
      <protection/>
    </xf>
    <xf numFmtId="0" fontId="13" fillId="33" borderId="0" xfId="53" applyFont="1" applyFill="1" applyBorder="1" applyAlignment="1">
      <alignment horizontal="left" vertical="center"/>
      <protection/>
    </xf>
    <xf numFmtId="0" fontId="11" fillId="33" borderId="0" xfId="53" applyFont="1" applyFill="1" applyBorder="1" applyAlignment="1">
      <alignment horizontal="center" vertical="center"/>
      <protection/>
    </xf>
    <xf numFmtId="4" fontId="8" fillId="33" borderId="0" xfId="53" applyNumberFormat="1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/>
      <protection/>
    </xf>
    <xf numFmtId="0" fontId="10" fillId="33" borderId="0" xfId="53" applyFont="1" applyFill="1" applyBorder="1" applyAlignment="1">
      <alignment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173" fontId="11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/>
      <protection/>
    </xf>
    <xf numFmtId="0" fontId="8" fillId="33" borderId="12" xfId="53" applyFont="1" applyFill="1" applyBorder="1" applyAlignment="1">
      <alignment horizontal="center"/>
      <protection/>
    </xf>
    <xf numFmtId="0" fontId="11" fillId="33" borderId="10" xfId="53" applyFont="1" applyFill="1" applyBorder="1" applyAlignment="1">
      <alignment horizontal="center"/>
      <protection/>
    </xf>
    <xf numFmtId="0" fontId="6" fillId="33" borderId="0" xfId="53" applyFont="1" applyFill="1">
      <alignment horizontal="left"/>
      <protection/>
    </xf>
    <xf numFmtId="0" fontId="6" fillId="0" borderId="0" xfId="53" applyFont="1">
      <alignment horizontal="left"/>
      <protection/>
    </xf>
    <xf numFmtId="0" fontId="2" fillId="0" borderId="0" xfId="53">
      <alignment horizontal="left"/>
      <protection/>
    </xf>
    <xf numFmtId="0" fontId="2" fillId="33" borderId="0" xfId="53" applyFill="1">
      <alignment horizontal="left"/>
      <protection/>
    </xf>
    <xf numFmtId="0" fontId="2" fillId="0" borderId="0" xfId="53" applyBorder="1">
      <alignment horizontal="left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19" fillId="33" borderId="0" xfId="53" applyFont="1" applyFill="1">
      <alignment horizontal="left"/>
      <protection/>
    </xf>
    <xf numFmtId="173" fontId="8" fillId="0" borderId="12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center" vertical="center"/>
      <protection/>
    </xf>
    <xf numFmtId="173" fontId="22" fillId="0" borderId="12" xfId="53" applyNumberFormat="1" applyFont="1" applyFill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/>
      <protection/>
    </xf>
    <xf numFmtId="173" fontId="22" fillId="33" borderId="12" xfId="53" applyNumberFormat="1" applyFont="1" applyFill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/>
      <protection/>
    </xf>
    <xf numFmtId="0" fontId="22" fillId="33" borderId="12" xfId="53" applyFont="1" applyFill="1" applyBorder="1" applyAlignment="1">
      <alignment horizontal="center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center" vertical="center"/>
      <protection/>
    </xf>
    <xf numFmtId="0" fontId="19" fillId="0" borderId="12" xfId="53" applyNumberFormat="1" applyFont="1" applyFill="1" applyBorder="1" applyAlignment="1">
      <alignment horizont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7" fillId="33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/>
      <protection/>
    </xf>
    <xf numFmtId="0" fontId="7" fillId="33" borderId="12" xfId="53" applyNumberFormat="1" applyFont="1" applyFill="1" applyBorder="1" applyAlignment="1">
      <alignment horizontal="center"/>
      <protection/>
    </xf>
    <xf numFmtId="0" fontId="19" fillId="0" borderId="12" xfId="53" applyNumberFormat="1" applyFont="1" applyFill="1" applyBorder="1" applyAlignment="1">
      <alignment horizontal="center" vertical="center"/>
      <protection/>
    </xf>
    <xf numFmtId="0" fontId="19" fillId="0" borderId="10" xfId="53" applyNumberFormat="1" applyFont="1" applyFill="1" applyBorder="1" applyAlignment="1">
      <alignment horizontal="center" vertical="center"/>
      <protection/>
    </xf>
    <xf numFmtId="0" fontId="20" fillId="0" borderId="12" xfId="53" applyNumberFormat="1" applyFont="1" applyFill="1" applyBorder="1" applyAlignment="1">
      <alignment horizontal="center" vertical="center"/>
      <protection/>
    </xf>
    <xf numFmtId="0" fontId="19" fillId="33" borderId="12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>
      <alignment horizontal="center" vertical="center" wrapText="1"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0" fontId="5" fillId="33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" fontId="21" fillId="33" borderId="10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center" vertical="center"/>
      <protection/>
    </xf>
    <xf numFmtId="49" fontId="19" fillId="33" borderId="12" xfId="53" applyNumberFormat="1" applyFont="1" applyFill="1" applyBorder="1" applyAlignment="1">
      <alignment horizontal="center" vertical="center" wrapText="1"/>
      <protection/>
    </xf>
    <xf numFmtId="0" fontId="19" fillId="33" borderId="12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24" fillId="0" borderId="12" xfId="53" applyNumberFormat="1" applyFont="1" applyFill="1" applyBorder="1" applyAlignment="1">
      <alignment horizontal="center" vertical="center"/>
      <protection/>
    </xf>
    <xf numFmtId="4" fontId="11" fillId="0" borderId="10" xfId="53" applyNumberFormat="1" applyFont="1" applyBorder="1" applyAlignment="1">
      <alignment horizontal="center" vertical="center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11" fillId="33" borderId="0" xfId="53" applyFont="1" applyFill="1" applyBorder="1" applyAlignment="1">
      <alignment horizontal="center" vertical="top" wrapText="1"/>
      <protection/>
    </xf>
    <xf numFmtId="0" fontId="11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top" wrapText="1"/>
      <protection/>
    </xf>
    <xf numFmtId="14" fontId="5" fillId="33" borderId="0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top" wrapText="1"/>
      <protection/>
    </xf>
    <xf numFmtId="14" fontId="11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/>
      <protection/>
    </xf>
    <xf numFmtId="173" fontId="11" fillId="33" borderId="0" xfId="53" applyNumberFormat="1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3" xfId="53" applyFont="1" applyFill="1" applyBorder="1" applyAlignment="1">
      <alignment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49" fontId="19" fillId="0" borderId="14" xfId="53" applyNumberFormat="1" applyFont="1" applyBorder="1" applyAlignment="1">
      <alignment horizontal="center" vertical="center"/>
      <protection/>
    </xf>
    <xf numFmtId="49" fontId="19" fillId="0" borderId="12" xfId="53" applyNumberFormat="1" applyFont="1" applyFill="1" applyBorder="1" applyAlignment="1">
      <alignment horizontal="center" vertical="center"/>
      <protection/>
    </xf>
    <xf numFmtId="49" fontId="19" fillId="0" borderId="10" xfId="53" applyNumberFormat="1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33" borderId="0" xfId="53" applyFont="1" applyFill="1" applyBorder="1">
      <alignment horizontal="left"/>
      <protection/>
    </xf>
    <xf numFmtId="0" fontId="5" fillId="33" borderId="0" xfId="53" applyFont="1" applyFill="1">
      <alignment horizontal="left"/>
      <protection/>
    </xf>
    <xf numFmtId="0" fontId="18" fillId="33" borderId="0" xfId="53" applyFont="1" applyFill="1" applyBorder="1">
      <alignment horizontal="left"/>
      <protection/>
    </xf>
    <xf numFmtId="0" fontId="11" fillId="33" borderId="0" xfId="53" applyFont="1" applyFill="1">
      <alignment horizontal="left"/>
      <protection/>
    </xf>
    <xf numFmtId="0" fontId="14" fillId="33" borderId="0" xfId="53" applyFont="1" applyFill="1">
      <alignment horizontal="left"/>
      <protection/>
    </xf>
    <xf numFmtId="0" fontId="14" fillId="0" borderId="0" xfId="53" applyFont="1">
      <alignment horizontal="left"/>
      <protection/>
    </xf>
    <xf numFmtId="0" fontId="14" fillId="34" borderId="0" xfId="53" applyFont="1" applyFill="1">
      <alignment horizontal="left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16" fillId="0" borderId="10" xfId="53" applyFont="1" applyFill="1" applyBorder="1" applyAlignment="1">
      <alignment/>
      <protection/>
    </xf>
    <xf numFmtId="0" fontId="8" fillId="0" borderId="12" xfId="53" applyFont="1" applyFill="1" applyBorder="1" applyAlignment="1">
      <alignment horizontal="center" wrapText="1"/>
      <protection/>
    </xf>
    <xf numFmtId="4" fontId="21" fillId="0" borderId="12" xfId="53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0" fontId="19" fillId="33" borderId="12" xfId="53" applyFont="1" applyFill="1" applyBorder="1" applyAlignment="1">
      <alignment horizontal="center" vertical="center"/>
      <protection/>
    </xf>
    <xf numFmtId="49" fontId="19" fillId="33" borderId="12" xfId="53" applyNumberFormat="1" applyFont="1" applyFill="1" applyBorder="1" applyAlignment="1">
      <alignment horizontal="center" vertical="center"/>
      <protection/>
    </xf>
    <xf numFmtId="0" fontId="19" fillId="0" borderId="12" xfId="53" applyFont="1" applyBorder="1" applyAlignment="1">
      <alignment horizontal="center" vertical="center"/>
      <protection/>
    </xf>
    <xf numFmtId="49" fontId="19" fillId="0" borderId="12" xfId="53" applyNumberFormat="1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/>
      <protection/>
    </xf>
    <xf numFmtId="0" fontId="11" fillId="34" borderId="0" xfId="53" applyFont="1" applyFill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11" fillId="35" borderId="10" xfId="53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left" vertical="top" wrapText="1" indent="2"/>
      <protection/>
    </xf>
    <xf numFmtId="0" fontId="8" fillId="35" borderId="10" xfId="53" applyFont="1" applyFill="1" applyBorder="1" applyAlignment="1">
      <alignment horizontal="center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174" fontId="7" fillId="35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left" vertical="top" wrapText="1" indent="2"/>
      <protection/>
    </xf>
    <xf numFmtId="49" fontId="7" fillId="35" borderId="10" xfId="53" applyNumberFormat="1" applyFont="1" applyFill="1" applyBorder="1" applyAlignment="1">
      <alignment horizontal="center" vertical="center"/>
      <protection/>
    </xf>
    <xf numFmtId="0" fontId="11" fillId="35" borderId="12" xfId="53" applyFont="1" applyFill="1" applyBorder="1" applyAlignment="1">
      <alignment horizontal="left" vertical="top" wrapText="1"/>
      <protection/>
    </xf>
    <xf numFmtId="14" fontId="5" fillId="35" borderId="10" xfId="53" applyNumberFormat="1" applyFont="1" applyFill="1" applyBorder="1" applyAlignment="1">
      <alignment horizontal="center" vertical="center" wrapText="1"/>
      <protection/>
    </xf>
    <xf numFmtId="174" fontId="19" fillId="35" borderId="10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/>
      <protection/>
    </xf>
    <xf numFmtId="0" fontId="11" fillId="34" borderId="0" xfId="53" applyFont="1" applyFill="1" applyAlignment="1">
      <alignment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49" fontId="11" fillId="35" borderId="10" xfId="53" applyNumberFormat="1" applyFont="1" applyFill="1" applyBorder="1" applyAlignment="1">
      <alignment horizontal="center" vertical="center" wrapText="1"/>
      <protection/>
    </xf>
    <xf numFmtId="0" fontId="22" fillId="35" borderId="10" xfId="53" applyFont="1" applyFill="1" applyBorder="1" applyAlignment="1">
      <alignment horizontal="center"/>
      <protection/>
    </xf>
    <xf numFmtId="0" fontId="7" fillId="35" borderId="10" xfId="53" applyNumberFormat="1" applyFont="1" applyFill="1" applyBorder="1" applyAlignment="1">
      <alignment horizontal="center" vertical="center"/>
      <protection/>
    </xf>
    <xf numFmtId="0" fontId="7" fillId="35" borderId="10" xfId="53" applyNumberFormat="1" applyFont="1" applyFill="1" applyBorder="1" applyAlignment="1">
      <alignment horizontal="center"/>
      <protection/>
    </xf>
    <xf numFmtId="0" fontId="8" fillId="35" borderId="12" xfId="53" applyFont="1" applyFill="1" applyBorder="1" applyAlignment="1">
      <alignment horizontal="center"/>
      <protection/>
    </xf>
    <xf numFmtId="49" fontId="11" fillId="35" borderId="12" xfId="53" applyNumberFormat="1" applyFont="1" applyFill="1" applyBorder="1" applyAlignment="1">
      <alignment horizontal="center" vertical="center" wrapText="1"/>
      <protection/>
    </xf>
    <xf numFmtId="0" fontId="22" fillId="35" borderId="12" xfId="53" applyFont="1" applyFill="1" applyBorder="1" applyAlignment="1">
      <alignment horizontal="center"/>
      <protection/>
    </xf>
    <xf numFmtId="0" fontId="7" fillId="35" borderId="12" xfId="53" applyNumberFormat="1" applyFont="1" applyFill="1" applyBorder="1" applyAlignment="1">
      <alignment horizontal="center" vertical="center"/>
      <protection/>
    </xf>
    <xf numFmtId="0" fontId="7" fillId="35" borderId="12" xfId="53" applyNumberFormat="1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173" fontId="11" fillId="35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173" fontId="8" fillId="35" borderId="12" xfId="53" applyNumberFormat="1" applyFont="1" applyFill="1" applyBorder="1" applyAlignment="1">
      <alignment horizontal="center" vertical="center"/>
      <protection/>
    </xf>
    <xf numFmtId="49" fontId="5" fillId="35" borderId="12" xfId="53" applyNumberFormat="1" applyFont="1" applyFill="1" applyBorder="1" applyAlignment="1">
      <alignment horizontal="center" vertical="center" wrapText="1"/>
      <protection/>
    </xf>
    <xf numFmtId="173" fontId="22" fillId="35" borderId="12" xfId="53" applyNumberFormat="1" applyFont="1" applyFill="1" applyBorder="1" applyAlignment="1">
      <alignment horizontal="center" vertical="center"/>
      <protection/>
    </xf>
    <xf numFmtId="173" fontId="8" fillId="35" borderId="10" xfId="53" applyNumberFormat="1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173" fontId="22" fillId="35" borderId="10" xfId="53" applyNumberFormat="1" applyFont="1" applyFill="1" applyBorder="1" applyAlignment="1">
      <alignment horizontal="center" vertical="center"/>
      <protection/>
    </xf>
    <xf numFmtId="4" fontId="21" fillId="35" borderId="10" xfId="53" applyNumberFormat="1" applyFont="1" applyFill="1" applyBorder="1" applyAlignment="1">
      <alignment horizontal="center" vertical="center"/>
      <protection/>
    </xf>
    <xf numFmtId="0" fontId="19" fillId="35" borderId="10" xfId="53" applyNumberFormat="1" applyFont="1" applyFill="1" applyBorder="1" applyAlignment="1">
      <alignment horizontal="center" vertical="center"/>
      <protection/>
    </xf>
    <xf numFmtId="0" fontId="5" fillId="35" borderId="10" xfId="53" applyNumberFormat="1" applyFont="1" applyFill="1" applyBorder="1" applyAlignment="1">
      <alignment horizontal="center" vertical="center"/>
      <protection/>
    </xf>
    <xf numFmtId="14" fontId="11" fillId="35" borderId="10" xfId="53" applyNumberFormat="1" applyFont="1" applyFill="1" applyBorder="1" applyAlignment="1">
      <alignment horizontal="center" vertical="center" wrapText="1"/>
      <protection/>
    </xf>
    <xf numFmtId="0" fontId="5" fillId="35" borderId="10" xfId="53" applyFont="1" applyFill="1" applyBorder="1" applyAlignment="1">
      <alignment horizontal="center"/>
      <protection/>
    </xf>
    <xf numFmtId="49" fontId="5" fillId="35" borderId="12" xfId="53" applyNumberFormat="1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0" fontId="16" fillId="35" borderId="10" xfId="53" applyFont="1" applyFill="1" applyBorder="1" applyAlignment="1">
      <alignment/>
      <protection/>
    </xf>
    <xf numFmtId="0" fontId="19" fillId="35" borderId="12" xfId="53" applyNumberFormat="1" applyFont="1" applyFill="1" applyBorder="1" applyAlignment="1">
      <alignment horizontal="center" vertical="center"/>
      <protection/>
    </xf>
    <xf numFmtId="0" fontId="11" fillId="35" borderId="12" xfId="53" applyFont="1" applyFill="1" applyBorder="1" applyAlignment="1">
      <alignment vertical="top" wrapText="1"/>
      <protection/>
    </xf>
    <xf numFmtId="0" fontId="23" fillId="35" borderId="10" xfId="53" applyFont="1" applyFill="1" applyBorder="1" applyAlignment="1">
      <alignment horizontal="center"/>
      <protection/>
    </xf>
    <xf numFmtId="0" fontId="5" fillId="35" borderId="10" xfId="53" applyNumberFormat="1" applyFont="1" applyFill="1" applyBorder="1" applyAlignment="1">
      <alignment horizontal="center"/>
      <protection/>
    </xf>
    <xf numFmtId="49" fontId="8" fillId="35" borderId="10" xfId="53" applyNumberFormat="1" applyFont="1" applyFill="1" applyBorder="1" applyAlignment="1">
      <alignment horizontal="center"/>
      <protection/>
    </xf>
    <xf numFmtId="0" fontId="11" fillId="10" borderId="10" xfId="53" applyFont="1" applyFill="1" applyBorder="1" applyAlignment="1">
      <alignment horizontal="center" vertical="center" wrapText="1"/>
      <protection/>
    </xf>
    <xf numFmtId="173" fontId="11" fillId="10" borderId="10" xfId="53" applyNumberFormat="1" applyFont="1" applyFill="1" applyBorder="1" applyAlignment="1">
      <alignment horizontal="center" vertical="center"/>
      <protection/>
    </xf>
    <xf numFmtId="0" fontId="5" fillId="10" borderId="10" xfId="53" applyFont="1" applyFill="1" applyBorder="1" applyAlignment="1">
      <alignment horizontal="center" vertical="center" wrapText="1"/>
      <protection/>
    </xf>
    <xf numFmtId="0" fontId="8" fillId="10" borderId="12" xfId="53" applyFont="1" applyFill="1" applyBorder="1" applyAlignment="1">
      <alignment horizontal="center" wrapText="1"/>
      <protection/>
    </xf>
    <xf numFmtId="49" fontId="5" fillId="10" borderId="12" xfId="53" applyNumberFormat="1" applyFont="1" applyFill="1" applyBorder="1" applyAlignment="1">
      <alignment horizontal="center" vertical="center" wrapText="1"/>
      <protection/>
    </xf>
    <xf numFmtId="4" fontId="21" fillId="10" borderId="10" xfId="53" applyNumberFormat="1" applyFont="1" applyFill="1" applyBorder="1" applyAlignment="1">
      <alignment horizontal="center" vertical="center"/>
      <protection/>
    </xf>
    <xf numFmtId="0" fontId="5" fillId="10" borderId="10" xfId="53" applyNumberFormat="1" applyFont="1" applyFill="1" applyBorder="1" applyAlignment="1">
      <alignment horizontal="center" vertical="center"/>
      <protection/>
    </xf>
    <xf numFmtId="0" fontId="19" fillId="10" borderId="12" xfId="53" applyNumberFormat="1" applyFont="1" applyFill="1" applyBorder="1" applyAlignment="1">
      <alignment horizontal="center" vertical="center"/>
      <protection/>
    </xf>
    <xf numFmtId="0" fontId="7" fillId="10" borderId="12" xfId="53" applyNumberFormat="1" applyFont="1" applyFill="1" applyBorder="1" applyAlignment="1">
      <alignment horizontal="center" vertical="center"/>
      <protection/>
    </xf>
    <xf numFmtId="0" fontId="19" fillId="10" borderId="10" xfId="53" applyNumberFormat="1" applyFont="1" applyFill="1" applyBorder="1" applyAlignment="1">
      <alignment horizontal="center" vertical="center"/>
      <protection/>
    </xf>
    <xf numFmtId="0" fontId="11" fillId="10" borderId="10" xfId="53" applyFont="1" applyFill="1" applyBorder="1" applyAlignment="1">
      <alignment horizontal="center" vertical="center"/>
      <protection/>
    </xf>
    <xf numFmtId="0" fontId="7" fillId="10" borderId="12" xfId="53" applyNumberFormat="1" applyFont="1" applyFill="1" applyBorder="1" applyAlignment="1">
      <alignment horizontal="center"/>
      <protection/>
    </xf>
    <xf numFmtId="173" fontId="8" fillId="10" borderId="12" xfId="53" applyNumberFormat="1" applyFont="1" applyFill="1" applyBorder="1" applyAlignment="1">
      <alignment horizontal="center" vertical="center" wrapText="1"/>
      <protection/>
    </xf>
    <xf numFmtId="0" fontId="5" fillId="10" borderId="12" xfId="53" applyNumberFormat="1" applyFont="1" applyFill="1" applyBorder="1" applyAlignment="1">
      <alignment horizontal="center" vertical="center" wrapText="1"/>
      <protection/>
    </xf>
    <xf numFmtId="173" fontId="8" fillId="36" borderId="12" xfId="53" applyNumberFormat="1" applyFont="1" applyFill="1" applyBorder="1" applyAlignment="1">
      <alignment horizontal="center" vertical="center"/>
      <protection/>
    </xf>
    <xf numFmtId="0" fontId="5" fillId="10" borderId="10" xfId="53" applyFont="1" applyFill="1" applyBorder="1" applyAlignment="1">
      <alignment horizontal="center" vertical="center" wrapText="1"/>
      <protection/>
    </xf>
    <xf numFmtId="49" fontId="19" fillId="10" borderId="12" xfId="53" applyNumberFormat="1" applyFont="1" applyFill="1" applyBorder="1" applyAlignment="1">
      <alignment horizontal="center" vertical="center"/>
      <protection/>
    </xf>
    <xf numFmtId="0" fontId="19" fillId="10" borderId="12" xfId="53" applyFont="1" applyFill="1" applyBorder="1" applyAlignment="1">
      <alignment horizontal="center" vertical="center"/>
      <protection/>
    </xf>
    <xf numFmtId="0" fontId="5" fillId="10" borderId="12" xfId="53" applyNumberFormat="1" applyFont="1" applyFill="1" applyBorder="1" applyAlignment="1">
      <alignment horizontal="center" vertical="center"/>
      <protection/>
    </xf>
    <xf numFmtId="49" fontId="5" fillId="10" borderId="12" xfId="53" applyNumberFormat="1" applyFont="1" applyFill="1" applyBorder="1" applyAlignment="1">
      <alignment horizontal="center" vertical="center" wrapText="1"/>
      <protection/>
    </xf>
    <xf numFmtId="0" fontId="5" fillId="10" borderId="10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173" fontId="22" fillId="0" borderId="14" xfId="53" applyNumberFormat="1" applyFont="1" applyFill="1" applyBorder="1" applyAlignment="1">
      <alignment horizontal="center" vertical="center"/>
      <protection/>
    </xf>
    <xf numFmtId="0" fontId="19" fillId="33" borderId="14" xfId="53" applyNumberFormat="1" applyFont="1" applyFill="1" applyBorder="1" applyAlignment="1">
      <alignment horizontal="center" vertical="center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/>
      <protection/>
    </xf>
    <xf numFmtId="0" fontId="78" fillId="0" borderId="10" xfId="0" applyFont="1" applyBorder="1" applyAlignment="1">
      <alignment horizontal="center" vertical="top" wrapText="1"/>
    </xf>
    <xf numFmtId="4" fontId="8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top" wrapText="1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173" fontId="8" fillId="0" borderId="15" xfId="53" applyNumberFormat="1" applyFont="1" applyFill="1" applyBorder="1" applyAlignment="1">
      <alignment horizontal="center" vertical="center"/>
      <protection/>
    </xf>
    <xf numFmtId="0" fontId="78" fillId="37" borderId="10" xfId="0" applyFont="1" applyFill="1" applyBorder="1" applyAlignment="1">
      <alignment horizontal="center" vertical="top" wrapText="1"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78" fillId="37" borderId="1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1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0" fontId="7" fillId="33" borderId="14" xfId="53" applyNumberFormat="1" applyFont="1" applyFill="1" applyBorder="1" applyAlignment="1">
      <alignment horizontal="center"/>
      <protection/>
    </xf>
    <xf numFmtId="0" fontId="11" fillId="35" borderId="11" xfId="53" applyFont="1" applyFill="1" applyBorder="1" applyAlignment="1">
      <alignment horizontal="center" vertical="center" wrapText="1"/>
      <protection/>
    </xf>
    <xf numFmtId="173" fontId="11" fillId="35" borderId="11" xfId="53" applyNumberFormat="1" applyFont="1" applyFill="1" applyBorder="1" applyAlignment="1">
      <alignment horizontal="center" vertical="center"/>
      <protection/>
    </xf>
    <xf numFmtId="0" fontId="5" fillId="35" borderId="11" xfId="53" applyFont="1" applyFill="1" applyBorder="1" applyAlignment="1">
      <alignment horizontal="center" vertical="center" wrapText="1"/>
      <protection/>
    </xf>
    <xf numFmtId="173" fontId="8" fillId="35" borderId="11" xfId="53" applyNumberFormat="1" applyFont="1" applyFill="1" applyBorder="1" applyAlignment="1">
      <alignment horizontal="center" vertical="center"/>
      <protection/>
    </xf>
    <xf numFmtId="49" fontId="5" fillId="35" borderId="11" xfId="53" applyNumberFormat="1" applyFont="1" applyFill="1" applyBorder="1" applyAlignment="1">
      <alignment horizontal="center" vertical="center" wrapText="1"/>
      <protection/>
    </xf>
    <xf numFmtId="173" fontId="22" fillId="35" borderId="11" xfId="53" applyNumberFormat="1" applyFont="1" applyFill="1" applyBorder="1" applyAlignment="1">
      <alignment horizontal="center" vertical="center"/>
      <protection/>
    </xf>
    <xf numFmtId="0" fontId="7" fillId="35" borderId="11" xfId="53" applyNumberFormat="1" applyFont="1" applyFill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top" wrapText="1"/>
    </xf>
    <xf numFmtId="0" fontId="19" fillId="33" borderId="13" xfId="53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" fillId="0" borderId="13" xfId="53" applyFont="1" applyFill="1" applyBorder="1" applyAlignment="1">
      <alignment horizontal="center" vertical="center" wrapText="1"/>
      <protection/>
    </xf>
    <xf numFmtId="0" fontId="11" fillId="35" borderId="11" xfId="53" applyFont="1" applyFill="1" applyBorder="1" applyAlignment="1">
      <alignment horizontal="center" vertical="center"/>
      <protection/>
    </xf>
    <xf numFmtId="0" fontId="11" fillId="35" borderId="11" xfId="53" applyFont="1" applyFill="1" applyBorder="1" applyAlignment="1">
      <alignment horizontal="center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8" fillId="35" borderId="11" xfId="53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17" fontId="5" fillId="0" borderId="10" xfId="0" applyNumberFormat="1" applyFont="1" applyBorder="1" applyAlignment="1">
      <alignment horizontal="center" wrapText="1"/>
    </xf>
    <xf numFmtId="173" fontId="8" fillId="0" borderId="14" xfId="53" applyNumberFormat="1" applyFont="1" applyFill="1" applyBorder="1" applyAlignment="1">
      <alignment horizontal="center" vertical="center"/>
      <protection/>
    </xf>
    <xf numFmtId="173" fontId="8" fillId="0" borderId="10" xfId="53" applyNumberFormat="1" applyFont="1" applyFill="1" applyBorder="1" applyAlignment="1">
      <alignment horizontal="center" vertical="center"/>
      <protection/>
    </xf>
    <xf numFmtId="173" fontId="8" fillId="0" borderId="13" xfId="53" applyNumberFormat="1" applyFont="1" applyFill="1" applyBorder="1" applyAlignment="1">
      <alignment horizontal="center" vertical="center"/>
      <protection/>
    </xf>
    <xf numFmtId="173" fontId="11" fillId="0" borderId="12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0" fontId="19" fillId="0" borderId="14" xfId="53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/>
    </xf>
    <xf numFmtId="0" fontId="5" fillId="0" borderId="17" xfId="53" applyNumberFormat="1" applyFont="1" applyFill="1" applyBorder="1" applyAlignment="1">
      <alignment horizontal="center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8" fillId="0" borderId="15" xfId="0" applyFont="1" applyBorder="1" applyAlignment="1">
      <alignment horizontal="center" vertical="top" wrapText="1"/>
    </xf>
    <xf numFmtId="173" fontId="11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" fontId="11" fillId="0" borderId="12" xfId="53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33" borderId="12" xfId="53" applyNumberFormat="1" applyFont="1" applyFill="1" applyBorder="1" applyAlignment="1">
      <alignment horizontal="center" vertical="center"/>
      <protection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8" xfId="53" applyNumberFormat="1" applyFont="1" applyFill="1" applyBorder="1" applyAlignment="1">
      <alignment horizontal="center" vertical="center"/>
      <protection/>
    </xf>
    <xf numFmtId="0" fontId="5" fillId="33" borderId="13" xfId="53" applyNumberFormat="1" applyFont="1" applyFill="1" applyBorder="1" applyAlignment="1">
      <alignment horizontal="center" vertical="center"/>
      <protection/>
    </xf>
    <xf numFmtId="0" fontId="27" fillId="0" borderId="0" xfId="53" applyFont="1" applyFill="1" applyAlignment="1">
      <alignment/>
      <protection/>
    </xf>
    <xf numFmtId="173" fontId="23" fillId="0" borderId="12" xfId="53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7" fillId="0" borderId="10" xfId="53" applyFont="1" applyFill="1" applyBorder="1" applyAlignment="1">
      <alignment/>
      <protection/>
    </xf>
    <xf numFmtId="173" fontId="23" fillId="33" borderId="12" xfId="53" applyNumberFormat="1" applyFont="1" applyFill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top" wrapText="1"/>
    </xf>
    <xf numFmtId="0" fontId="23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/>
      <protection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left" vertical="center" wrapText="1"/>
      <protection/>
    </xf>
    <xf numFmtId="0" fontId="5" fillId="10" borderId="10" xfId="53" applyFont="1" applyFill="1" applyBorder="1" applyAlignment="1">
      <alignment vertical="center"/>
      <protection/>
    </xf>
    <xf numFmtId="3" fontId="11" fillId="33" borderId="0" xfId="53" applyNumberFormat="1" applyFont="1" applyFill="1" applyAlignment="1">
      <alignment horizontal="center" vertical="center"/>
      <protection/>
    </xf>
    <xf numFmtId="3" fontId="20" fillId="0" borderId="10" xfId="53" applyNumberFormat="1" applyFont="1" applyFill="1" applyBorder="1" applyAlignment="1">
      <alignment horizontal="center" vertical="center"/>
      <protection/>
    </xf>
    <xf numFmtId="3" fontId="20" fillId="10" borderId="10" xfId="53" applyNumberFormat="1" applyFont="1" applyFill="1" applyBorder="1" applyAlignment="1">
      <alignment horizontal="center" vertical="center"/>
      <protection/>
    </xf>
    <xf numFmtId="3" fontId="11" fillId="33" borderId="0" xfId="53" applyNumberFormat="1" applyFont="1" applyFill="1" applyBorder="1" applyAlignment="1">
      <alignment horizontal="center" vertical="center"/>
      <protection/>
    </xf>
    <xf numFmtId="3" fontId="11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ont="1" applyFill="1" applyAlignment="1">
      <alignment horizontal="center"/>
      <protection/>
    </xf>
    <xf numFmtId="3" fontId="2" fillId="33" borderId="0" xfId="53" applyNumberFormat="1" applyFont="1" applyFill="1" applyAlignment="1">
      <alignment horizontal="center"/>
      <protection/>
    </xf>
    <xf numFmtId="3" fontId="3" fillId="33" borderId="0" xfId="53" applyNumberFormat="1" applyFont="1" applyFill="1" applyBorder="1" applyAlignment="1">
      <alignment horizontal="center"/>
      <protection/>
    </xf>
    <xf numFmtId="3" fontId="5" fillId="33" borderId="0" xfId="53" applyNumberFormat="1" applyFont="1" applyFill="1" applyAlignment="1">
      <alignment horizontal="center"/>
      <protection/>
    </xf>
    <xf numFmtId="3" fontId="14" fillId="0" borderId="0" xfId="53" applyNumberFormat="1" applyFont="1" applyFill="1" applyAlignment="1">
      <alignment horizontal="center"/>
      <protection/>
    </xf>
    <xf numFmtId="3" fontId="14" fillId="33" borderId="0" xfId="53" applyNumberFormat="1" applyFont="1" applyFill="1" applyAlignment="1">
      <alignment horizontal="center"/>
      <protection/>
    </xf>
    <xf numFmtId="3" fontId="28" fillId="33" borderId="0" xfId="53" applyNumberFormat="1" applyFont="1" applyFill="1" applyBorder="1" applyAlignment="1">
      <alignment horizontal="center"/>
      <protection/>
    </xf>
    <xf numFmtId="3" fontId="4" fillId="33" borderId="0" xfId="53" applyNumberFormat="1" applyFont="1" applyFill="1" applyBorder="1" applyAlignment="1">
      <alignment horizontal="center"/>
      <protection/>
    </xf>
    <xf numFmtId="3" fontId="11" fillId="33" borderId="0" xfId="53" applyNumberFormat="1" applyFont="1" applyFill="1" applyAlignment="1">
      <alignment horizontal="center"/>
      <protection/>
    </xf>
    <xf numFmtId="0" fontId="20" fillId="33" borderId="12" xfId="53" applyNumberFormat="1" applyFont="1" applyFill="1" applyBorder="1" applyAlignment="1">
      <alignment horizontal="center" vertical="center"/>
      <protection/>
    </xf>
    <xf numFmtId="173" fontId="8" fillId="38" borderId="12" xfId="53" applyNumberFormat="1" applyFont="1" applyFill="1" applyBorder="1" applyAlignment="1">
      <alignment horizontal="center" vertical="center"/>
      <protection/>
    </xf>
    <xf numFmtId="0" fontId="8" fillId="38" borderId="12" xfId="53" applyFont="1" applyFill="1" applyBorder="1" applyAlignment="1">
      <alignment horizontal="center" wrapText="1"/>
      <protection/>
    </xf>
    <xf numFmtId="172" fontId="11" fillId="0" borderId="10" xfId="60" applyFont="1" applyFill="1" applyBorder="1" applyAlignment="1">
      <alignment horizontal="center" vertical="center"/>
    </xf>
    <xf numFmtId="172" fontId="5" fillId="0" borderId="10" xfId="60" applyFont="1" applyFill="1" applyBorder="1" applyAlignment="1">
      <alignment horizontal="center" vertical="top" wrapText="1"/>
    </xf>
    <xf numFmtId="172" fontId="21" fillId="0" borderId="10" xfId="60" applyFont="1" applyFill="1" applyBorder="1" applyAlignment="1">
      <alignment horizontal="center" vertical="center"/>
    </xf>
    <xf numFmtId="172" fontId="19" fillId="33" borderId="12" xfId="60" applyFont="1" applyFill="1" applyBorder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6" fillId="33" borderId="0" xfId="53" applyFont="1" applyFill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8" fillId="0" borderId="14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/>
      <protection/>
    </xf>
    <xf numFmtId="0" fontId="11" fillId="35" borderId="12" xfId="53" applyFont="1" applyFill="1" applyBorder="1" applyAlignment="1">
      <alignment horizontal="center" vertical="center"/>
      <protection/>
    </xf>
    <xf numFmtId="0" fontId="16" fillId="0" borderId="12" xfId="53" applyFont="1" applyFill="1" applyBorder="1" applyAlignment="1">
      <alignment/>
      <protection/>
    </xf>
    <xf numFmtId="4" fontId="11" fillId="10" borderId="12" xfId="53" applyNumberFormat="1" applyFont="1" applyFill="1" applyBorder="1" applyAlignment="1">
      <alignment horizontal="center" vertical="center" wrapText="1"/>
      <protection/>
    </xf>
    <xf numFmtId="0" fontId="5" fillId="35" borderId="12" xfId="53" applyNumberFormat="1" applyFont="1" applyFill="1" applyBorder="1" applyAlignment="1">
      <alignment horizontal="center" vertical="center"/>
      <protection/>
    </xf>
    <xf numFmtId="4" fontId="11" fillId="35" borderId="12" xfId="53" applyNumberFormat="1" applyFont="1" applyFill="1" applyBorder="1" applyAlignment="1">
      <alignment horizontal="center" vertical="center" wrapText="1"/>
      <protection/>
    </xf>
    <xf numFmtId="0" fontId="78" fillId="37" borderId="14" xfId="0" applyFont="1" applyFill="1" applyBorder="1" applyAlignment="1">
      <alignment horizontal="center" vertical="top" wrapText="1"/>
    </xf>
    <xf numFmtId="0" fontId="80" fillId="37" borderId="12" xfId="0" applyFont="1" applyFill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5" fillId="35" borderId="12" xfId="53" applyNumberFormat="1" applyFont="1" applyFill="1" applyBorder="1" applyAlignment="1">
      <alignment horizontal="center"/>
      <protection/>
    </xf>
    <xf numFmtId="3" fontId="15" fillId="33" borderId="0" xfId="53" applyNumberFormat="1" applyFont="1" applyFill="1" applyBorder="1" applyAlignment="1">
      <alignment horizontal="left" vertical="center"/>
      <protection/>
    </xf>
    <xf numFmtId="0" fontId="2" fillId="33" borderId="0" xfId="53" applyNumberFormat="1" applyFont="1" applyFill="1" applyAlignment="1">
      <alignment horizontal="left"/>
      <protection/>
    </xf>
    <xf numFmtId="0" fontId="11" fillId="35" borderId="10" xfId="53" applyNumberFormat="1" applyFont="1" applyFill="1" applyBorder="1" applyAlignment="1">
      <alignment horizontal="left" vertical="top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10" borderId="10" xfId="53" applyNumberFormat="1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78" fillId="0" borderId="10" xfId="0" applyNumberFormat="1" applyFont="1" applyBorder="1" applyAlignment="1">
      <alignment vertical="center" wrapText="1"/>
    </xf>
    <xf numFmtId="0" fontId="11" fillId="35" borderId="10" xfId="53" applyNumberFormat="1" applyFont="1" applyFill="1" applyBorder="1" applyAlignment="1">
      <alignment horizontal="left" vertical="center" wrapText="1"/>
      <protection/>
    </xf>
    <xf numFmtId="0" fontId="5" fillId="0" borderId="13" xfId="5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1" xfId="53" applyNumberFormat="1" applyFont="1" applyFill="1" applyBorder="1" applyAlignment="1">
      <alignment horizontal="left" vertical="center" wrapText="1"/>
      <protection/>
    </xf>
    <xf numFmtId="0" fontId="11" fillId="35" borderId="11" xfId="53" applyNumberFormat="1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wrapText="1"/>
    </xf>
    <xf numFmtId="0" fontId="11" fillId="35" borderId="10" xfId="53" applyNumberFormat="1" applyFont="1" applyFill="1" applyBorder="1" applyAlignment="1">
      <alignment horizontal="left" vertical="center" wrapText="1"/>
      <protection/>
    </xf>
    <xf numFmtId="0" fontId="11" fillId="35" borderId="10" xfId="53" applyNumberFormat="1" applyFont="1" applyFill="1" applyBorder="1" applyAlignment="1">
      <alignment horizontal="left" vertical="center"/>
      <protection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0" fontId="5" fillId="33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19" fillId="33" borderId="10" xfId="0" applyNumberFormat="1" applyFont="1" applyFill="1" applyBorder="1" applyAlignment="1">
      <alignment vertical="center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11" fillId="35" borderId="10" xfId="53" applyNumberFormat="1" applyFont="1" applyFill="1" applyBorder="1" applyAlignment="1">
      <alignment horizontal="left" vertical="top" wrapText="1"/>
      <protection/>
    </xf>
    <xf numFmtId="0" fontId="19" fillId="0" borderId="10" xfId="53" applyNumberFormat="1" applyFont="1" applyFill="1" applyBorder="1" applyAlignment="1">
      <alignment horizontal="left" vertical="center" wrapText="1"/>
      <protection/>
    </xf>
    <xf numFmtId="0" fontId="78" fillId="0" borderId="10" xfId="0" applyNumberFormat="1" applyFont="1" applyBorder="1" applyAlignment="1">
      <alignment vertical="top" wrapText="1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0" fontId="5" fillId="0" borderId="11" xfId="0" applyNumberFormat="1" applyFont="1" applyBorder="1" applyAlignment="1">
      <alignment wrapText="1"/>
    </xf>
    <xf numFmtId="0" fontId="11" fillId="35" borderId="11" xfId="53" applyNumberFormat="1" applyFont="1" applyFill="1" applyBorder="1" applyAlignment="1">
      <alignment horizontal="left" vertical="top" wrapText="1"/>
      <protection/>
    </xf>
    <xf numFmtId="0" fontId="11" fillId="35" borderId="12" xfId="53" applyNumberFormat="1" applyFont="1" applyFill="1" applyBorder="1" applyAlignment="1">
      <alignment vertical="top" wrapText="1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0" fontId="2" fillId="0" borderId="0" xfId="53" applyNumberFormat="1" applyFont="1" applyFill="1" applyAlignment="1">
      <alignment horizontal="left"/>
      <protection/>
    </xf>
    <xf numFmtId="0" fontId="3" fillId="33" borderId="0" xfId="53" applyNumberFormat="1" applyFont="1" applyFill="1" applyBorder="1" applyAlignment="1">
      <alignment horizontal="left" vertical="center"/>
      <protection/>
    </xf>
    <xf numFmtId="0" fontId="5" fillId="33" borderId="0" xfId="53" applyNumberFormat="1" applyFont="1" applyFill="1" applyAlignment="1">
      <alignment horizontal="left"/>
      <protection/>
    </xf>
    <xf numFmtId="4" fontId="11" fillId="0" borderId="12" xfId="53" applyNumberFormat="1" applyFont="1" applyFill="1" applyBorder="1" applyAlignment="1">
      <alignment horizontal="center" vertical="center" wrapText="1"/>
      <protection/>
    </xf>
    <xf numFmtId="0" fontId="19" fillId="35" borderId="12" xfId="53" applyFont="1" applyFill="1" applyBorder="1" applyAlignment="1">
      <alignment horizontal="center" vertical="center"/>
      <protection/>
    </xf>
    <xf numFmtId="3" fontId="8" fillId="35" borderId="11" xfId="53" applyNumberFormat="1" applyFont="1" applyFill="1" applyBorder="1" applyAlignment="1">
      <alignment horizontal="center"/>
      <protection/>
    </xf>
    <xf numFmtId="3" fontId="11" fillId="0" borderId="19" xfId="53" applyNumberFormat="1" applyFont="1" applyBorder="1" applyAlignment="1">
      <alignment horizontal="center" vertical="center" wrapText="1"/>
      <protection/>
    </xf>
    <xf numFmtId="3" fontId="11" fillId="0" borderId="11" xfId="53" applyNumberFormat="1" applyFont="1" applyFill="1" applyBorder="1" applyAlignment="1">
      <alignment horizontal="center" vertical="center" wrapText="1"/>
      <protection/>
    </xf>
    <xf numFmtId="4" fontId="5" fillId="33" borderId="0" xfId="53" applyNumberFormat="1" applyFont="1" applyFill="1">
      <alignment horizontal="left"/>
      <protection/>
    </xf>
    <xf numFmtId="3" fontId="11" fillId="35" borderId="10" xfId="53" applyNumberFormat="1" applyFont="1" applyFill="1" applyBorder="1" applyAlignment="1">
      <alignment horizontal="center"/>
      <protection/>
    </xf>
    <xf numFmtId="3" fontId="20" fillId="33" borderId="10" xfId="53" applyNumberFormat="1" applyFont="1" applyFill="1" applyBorder="1" applyAlignment="1">
      <alignment horizontal="center" vertical="center"/>
      <protection/>
    </xf>
    <xf numFmtId="3" fontId="11" fillId="35" borderId="11" xfId="53" applyNumberFormat="1" applyFont="1" applyFill="1" applyBorder="1" applyAlignment="1">
      <alignment horizontal="center"/>
      <protection/>
    </xf>
    <xf numFmtId="3" fontId="11" fillId="0" borderId="19" xfId="53" applyNumberFormat="1" applyFont="1" applyFill="1" applyBorder="1" applyAlignment="1">
      <alignment horizontal="center" vertical="center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5" fillId="35" borderId="10" xfId="53" applyFont="1" applyFill="1" applyBorder="1" applyAlignment="1">
      <alignment horizontal="left" vertical="center" wrapText="1"/>
      <protection/>
    </xf>
    <xf numFmtId="3" fontId="19" fillId="35" borderId="10" xfId="53" applyNumberFormat="1" applyFont="1" applyFill="1" applyBorder="1" applyAlignment="1">
      <alignment horizont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35" borderId="12" xfId="53" applyFont="1" applyFill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35" borderId="12" xfId="53" applyFont="1" applyFill="1" applyBorder="1" applyAlignment="1">
      <alignment horizontal="center" vertical="center" wrapText="1"/>
      <protection/>
    </xf>
    <xf numFmtId="3" fontId="19" fillId="33" borderId="20" xfId="53" applyNumberFormat="1" applyFont="1" applyFill="1" applyBorder="1" applyAlignment="1">
      <alignment horizontal="center"/>
      <protection/>
    </xf>
    <xf numFmtId="0" fontId="8" fillId="36" borderId="12" xfId="53" applyFont="1" applyFill="1" applyBorder="1" applyAlignment="1">
      <alignment horizontal="center"/>
      <protection/>
    </xf>
    <xf numFmtId="0" fontId="19" fillId="33" borderId="12" xfId="53" applyNumberFormat="1" applyFont="1" applyFill="1" applyBorder="1" applyAlignment="1">
      <alignment horizontal="center" vertical="top" wrapText="1"/>
      <protection/>
    </xf>
    <xf numFmtId="0" fontId="19" fillId="33" borderId="18" xfId="53" applyNumberFormat="1" applyFont="1" applyFill="1" applyBorder="1" applyAlignment="1">
      <alignment horizontal="center" vertical="center"/>
      <protection/>
    </xf>
    <xf numFmtId="0" fontId="8" fillId="38" borderId="12" xfId="53" applyFont="1" applyFill="1" applyBorder="1" applyAlignment="1">
      <alignment horizontal="center"/>
      <protection/>
    </xf>
    <xf numFmtId="49" fontId="5" fillId="35" borderId="12" xfId="53" applyNumberFormat="1" applyFont="1" applyFill="1" applyBorder="1" applyAlignment="1">
      <alignment horizontal="center" vertical="center" wrapText="1"/>
      <protection/>
    </xf>
    <xf numFmtId="0" fontId="11" fillId="39" borderId="10" xfId="53" applyFont="1" applyFill="1" applyBorder="1" applyAlignment="1">
      <alignment horizontal="center" vertical="center" wrapText="1"/>
      <protection/>
    </xf>
    <xf numFmtId="173" fontId="11" fillId="39" borderId="10" xfId="53" applyNumberFormat="1" applyFont="1" applyFill="1" applyBorder="1" applyAlignment="1">
      <alignment horizontal="center" vertical="center"/>
      <protection/>
    </xf>
    <xf numFmtId="0" fontId="5" fillId="39" borderId="10" xfId="53" applyNumberFormat="1" applyFont="1" applyFill="1" applyBorder="1" applyAlignment="1">
      <alignment horizontal="left" vertical="center" wrapText="1"/>
      <protection/>
    </xf>
    <xf numFmtId="0" fontId="5" fillId="39" borderId="10" xfId="53" applyFont="1" applyFill="1" applyBorder="1" applyAlignment="1">
      <alignment horizontal="center" vertical="center" wrapText="1"/>
      <protection/>
    </xf>
    <xf numFmtId="49" fontId="5" fillId="39" borderId="12" xfId="53" applyNumberFormat="1" applyFont="1" applyFill="1" applyBorder="1" applyAlignment="1">
      <alignment horizontal="center" vertical="center" wrapText="1"/>
      <protection/>
    </xf>
    <xf numFmtId="173" fontId="22" fillId="39" borderId="12" xfId="53" applyNumberFormat="1" applyFont="1" applyFill="1" applyBorder="1" applyAlignment="1">
      <alignment horizontal="center" vertical="center"/>
      <protection/>
    </xf>
    <xf numFmtId="0" fontId="19" fillId="39" borderId="12" xfId="53" applyNumberFormat="1" applyFont="1" applyFill="1" applyBorder="1" applyAlignment="1">
      <alignment horizontal="center" vertical="center"/>
      <protection/>
    </xf>
    <xf numFmtId="0" fontId="7" fillId="39" borderId="12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/>
    </xf>
    <xf numFmtId="49" fontId="5" fillId="10" borderId="10" xfId="53" applyNumberFormat="1" applyFont="1" applyFill="1" applyBorder="1" applyAlignment="1">
      <alignment horizontal="center" vertical="center" wrapText="1"/>
      <protection/>
    </xf>
    <xf numFmtId="0" fontId="5" fillId="37" borderId="12" xfId="0" applyFont="1" applyFill="1" applyBorder="1" applyAlignment="1">
      <alignment horizontal="center" wrapText="1"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173" fontId="22" fillId="0" borderId="10" xfId="53" applyNumberFormat="1" applyFont="1" applyFill="1" applyBorder="1" applyAlignment="1">
      <alignment horizontal="center" vertical="center"/>
      <protection/>
    </xf>
    <xf numFmtId="173" fontId="22" fillId="33" borderId="10" xfId="53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/>
    </xf>
    <xf numFmtId="173" fontId="22" fillId="10" borderId="10" xfId="5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22" fillId="33" borderId="10" xfId="53" applyFont="1" applyFill="1" applyBorder="1" applyAlignment="1">
      <alignment horizontal="center"/>
      <protection/>
    </xf>
    <xf numFmtId="173" fontId="23" fillId="0" borderId="10" xfId="53" applyNumberFormat="1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 applyAlignment="1">
      <alignment horizontal="center" vertical="center"/>
      <protection/>
    </xf>
    <xf numFmtId="0" fontId="78" fillId="37" borderId="12" xfId="0" applyFont="1" applyFill="1" applyBorder="1" applyAlignment="1">
      <alignment horizontal="center"/>
    </xf>
    <xf numFmtId="0" fontId="5" fillId="0" borderId="15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center" vertical="center"/>
      <protection/>
    </xf>
    <xf numFmtId="0" fontId="5" fillId="37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" fillId="0" borderId="21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73" fontId="8" fillId="39" borderId="12" xfId="53" applyNumberFormat="1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173" fontId="22" fillId="0" borderId="11" xfId="53" applyNumberFormat="1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/>
    </xf>
    <xf numFmtId="173" fontId="23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5" fillId="33" borderId="17" xfId="53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22" fillId="0" borderId="10" xfId="53" applyFont="1" applyFill="1" applyBorder="1" applyAlignment="1">
      <alignment horizontal="center" vertical="center"/>
      <protection/>
    </xf>
    <xf numFmtId="4" fontId="21" fillId="10" borderId="12" xfId="53" applyNumberFormat="1" applyFont="1" applyFill="1" applyBorder="1" applyAlignment="1">
      <alignment horizontal="center" vertical="center"/>
      <protection/>
    </xf>
    <xf numFmtId="0" fontId="8" fillId="39" borderId="12" xfId="53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4" fontId="21" fillId="33" borderId="14" xfId="53" applyNumberFormat="1" applyFont="1" applyFill="1" applyBorder="1" applyAlignment="1">
      <alignment horizontal="center" vertical="center"/>
      <protection/>
    </xf>
    <xf numFmtId="4" fontId="21" fillId="33" borderId="12" xfId="53" applyNumberFormat="1" applyFont="1" applyFill="1" applyBorder="1" applyAlignment="1">
      <alignment horizontal="center" vertical="center"/>
      <protection/>
    </xf>
    <xf numFmtId="4" fontId="21" fillId="0" borderId="11" xfId="53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19" fillId="0" borderId="18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/>
      <protection/>
    </xf>
    <xf numFmtId="0" fontId="22" fillId="33" borderId="10" xfId="53" applyFont="1" applyFill="1" applyBorder="1" applyAlignment="1">
      <alignment horizontal="center" vertical="center"/>
      <protection/>
    </xf>
    <xf numFmtId="173" fontId="23" fillId="33" borderId="10" xfId="53" applyNumberFormat="1" applyFont="1" applyFill="1" applyBorder="1" applyAlignment="1">
      <alignment horizontal="center" vertical="center"/>
      <protection/>
    </xf>
    <xf numFmtId="0" fontId="19" fillId="33" borderId="10" xfId="53" applyNumberFormat="1" applyFont="1" applyFill="1" applyBorder="1" applyAlignment="1">
      <alignment horizontal="center"/>
      <protection/>
    </xf>
    <xf numFmtId="0" fontId="79" fillId="0" borderId="13" xfId="0" applyFont="1" applyBorder="1" applyAlignment="1">
      <alignment horizontal="center" vertical="top" wrapText="1"/>
    </xf>
    <xf numFmtId="0" fontId="78" fillId="0" borderId="13" xfId="0" applyNumberFormat="1" applyFont="1" applyBorder="1" applyAlignment="1">
      <alignment vertical="top" wrapText="1"/>
    </xf>
    <xf numFmtId="0" fontId="22" fillId="10" borderId="10" xfId="53" applyFont="1" applyFill="1" applyBorder="1" applyAlignment="1">
      <alignment horizontal="center"/>
      <protection/>
    </xf>
    <xf numFmtId="0" fontId="5" fillId="33" borderId="14" xfId="53" applyNumberFormat="1" applyFont="1" applyFill="1" applyBorder="1" applyAlignment="1">
      <alignment horizontal="center" vertical="center"/>
      <protection/>
    </xf>
    <xf numFmtId="0" fontId="11" fillId="39" borderId="10" xfId="53" applyFont="1" applyFill="1" applyBorder="1" applyAlignment="1">
      <alignment horizontal="center" vertical="center"/>
      <protection/>
    </xf>
    <xf numFmtId="0" fontId="5" fillId="39" borderId="10" xfId="0" applyNumberFormat="1" applyFont="1" applyFill="1" applyBorder="1" applyAlignment="1">
      <alignment horizontal="left" vertical="center" wrapText="1"/>
    </xf>
    <xf numFmtId="0" fontId="5" fillId="39" borderId="10" xfId="53" applyFont="1" applyFill="1" applyBorder="1" applyAlignment="1">
      <alignment horizontal="center" vertical="top" wrapText="1"/>
      <protection/>
    </xf>
    <xf numFmtId="0" fontId="8" fillId="39" borderId="12" xfId="53" applyFont="1" applyFill="1" applyBorder="1" applyAlignment="1">
      <alignment horizontal="center" wrapText="1"/>
      <protection/>
    </xf>
    <xf numFmtId="173" fontId="22" fillId="39" borderId="10" xfId="53" applyNumberFormat="1" applyFont="1" applyFill="1" applyBorder="1" applyAlignment="1">
      <alignment horizontal="center" vertical="center"/>
      <protection/>
    </xf>
    <xf numFmtId="0" fontId="5" fillId="37" borderId="15" xfId="0" applyFont="1" applyFill="1" applyBorder="1" applyAlignment="1">
      <alignment horizontal="center" wrapText="1"/>
    </xf>
    <xf numFmtId="0" fontId="78" fillId="37" borderId="15" xfId="0" applyFont="1" applyFill="1" applyBorder="1" applyAlignment="1">
      <alignment horizontal="center"/>
    </xf>
    <xf numFmtId="0" fontId="8" fillId="10" borderId="12" xfId="53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11" fillId="39" borderId="12" xfId="53" applyFont="1" applyFill="1" applyBorder="1" applyAlignment="1">
      <alignment vertical="top" wrapText="1"/>
      <protection/>
    </xf>
    <xf numFmtId="0" fontId="8" fillId="39" borderId="10" xfId="53" applyFont="1" applyFill="1" applyBorder="1" applyAlignment="1">
      <alignment horizontal="center"/>
      <protection/>
    </xf>
    <xf numFmtId="0" fontId="11" fillId="39" borderId="12" xfId="53" applyFont="1" applyFill="1" applyBorder="1" applyAlignment="1">
      <alignment horizontal="center"/>
      <protection/>
    </xf>
    <xf numFmtId="49" fontId="8" fillId="39" borderId="12" xfId="53" applyNumberFormat="1" applyFont="1" applyFill="1" applyBorder="1" applyAlignment="1">
      <alignment horizontal="center"/>
      <protection/>
    </xf>
    <xf numFmtId="0" fontId="23" fillId="39" borderId="12" xfId="53" applyFont="1" applyFill="1" applyBorder="1" applyAlignment="1">
      <alignment horizontal="center"/>
      <protection/>
    </xf>
    <xf numFmtId="0" fontId="5" fillId="39" borderId="12" xfId="53" applyNumberFormat="1" applyFont="1" applyFill="1" applyBorder="1" applyAlignment="1">
      <alignment horizontal="center" vertical="center"/>
      <protection/>
    </xf>
    <xf numFmtId="0" fontId="5" fillId="39" borderId="12" xfId="53" applyNumberFormat="1" applyFont="1" applyFill="1" applyBorder="1" applyAlignment="1">
      <alignment horizont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6" fillId="33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0" fontId="27" fillId="33" borderId="0" xfId="53" applyFont="1" applyFill="1" applyBorder="1" applyAlignment="1">
      <alignment/>
      <protection/>
    </xf>
    <xf numFmtId="3" fontId="16" fillId="33" borderId="0" xfId="53" applyNumberFormat="1" applyFont="1" applyFill="1" applyBorder="1" applyAlignment="1">
      <alignment/>
      <protection/>
    </xf>
    <xf numFmtId="3" fontId="14" fillId="33" borderId="0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21" fillId="39" borderId="10" xfId="53" applyNumberFormat="1" applyFont="1" applyFill="1" applyBorder="1" applyAlignment="1">
      <alignment horizontal="center" vertical="center"/>
      <protection/>
    </xf>
    <xf numFmtId="0" fontId="19" fillId="39" borderId="10" xfId="53" applyNumberFormat="1" applyFont="1" applyFill="1" applyBorder="1" applyAlignment="1">
      <alignment horizontal="center" vertical="center"/>
      <protection/>
    </xf>
    <xf numFmtId="173" fontId="8" fillId="39" borderId="15" xfId="53" applyNumberFormat="1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29" fillId="33" borderId="0" xfId="53" applyFont="1" applyFill="1" applyAlignment="1">
      <alignment horizontal="left" vertical="top"/>
      <protection/>
    </xf>
    <xf numFmtId="0" fontId="29" fillId="33" borderId="0" xfId="53" applyFont="1" applyFill="1" applyAlignment="1">
      <alignment horizontal="left" vertical="center" wrapText="1"/>
      <protection/>
    </xf>
    <xf numFmtId="0" fontId="5" fillId="33" borderId="12" xfId="53" applyFont="1" applyFill="1" applyBorder="1" applyAlignment="1">
      <alignment horizontal="center" vertical="top" wrapText="1"/>
      <protection/>
    </xf>
    <xf numFmtId="14" fontId="5" fillId="33" borderId="12" xfId="53" applyNumberFormat="1" applyFont="1" applyFill="1" applyBorder="1" applyAlignment="1">
      <alignment horizontal="center" vertical="center" wrapText="1"/>
      <protection/>
    </xf>
    <xf numFmtId="0" fontId="82" fillId="35" borderId="14" xfId="42" applyFont="1" applyFill="1" applyBorder="1" applyAlignment="1">
      <alignment horizontal="center" vertical="center" wrapText="1"/>
    </xf>
    <xf numFmtId="0" fontId="82" fillId="10" borderId="14" xfId="42" applyFont="1" applyFill="1" applyBorder="1" applyAlignment="1">
      <alignment horizontal="center" vertical="center" wrapText="1"/>
    </xf>
    <xf numFmtId="0" fontId="8" fillId="35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22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/>
      <protection/>
    </xf>
    <xf numFmtId="0" fontId="8" fillId="33" borderId="18" xfId="53" applyFont="1" applyFill="1" applyBorder="1" applyAlignment="1">
      <alignment horizontal="center"/>
      <protection/>
    </xf>
    <xf numFmtId="173" fontId="8" fillId="39" borderId="18" xfId="53" applyNumberFormat="1" applyFont="1" applyFill="1" applyBorder="1" applyAlignment="1">
      <alignment horizontal="center" vertical="center"/>
      <protection/>
    </xf>
    <xf numFmtId="173" fontId="8" fillId="36" borderId="18" xfId="53" applyNumberFormat="1" applyFont="1" applyFill="1" applyBorder="1" applyAlignment="1">
      <alignment horizontal="center" vertical="center"/>
      <protection/>
    </xf>
    <xf numFmtId="0" fontId="8" fillId="10" borderId="18" xfId="53" applyFont="1" applyFill="1" applyBorder="1" applyAlignment="1">
      <alignment horizontal="center" wrapText="1"/>
      <protection/>
    </xf>
    <xf numFmtId="0" fontId="8" fillId="0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vertical="center"/>
      <protection/>
    </xf>
    <xf numFmtId="0" fontId="8" fillId="0" borderId="17" xfId="53" applyFont="1" applyFill="1" applyBorder="1" applyAlignment="1">
      <alignment vertical="center"/>
      <protection/>
    </xf>
    <xf numFmtId="173" fontId="8" fillId="0" borderId="18" xfId="53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65" fillId="33" borderId="12" xfId="42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65" fillId="35" borderId="12" xfId="42" applyFill="1" applyBorder="1" applyAlignment="1">
      <alignment horizontal="center" vertical="center" wrapText="1"/>
    </xf>
    <xf numFmtId="0" fontId="35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34" fillId="39" borderId="10" xfId="0" applyFont="1" applyFill="1" applyBorder="1" applyAlignment="1">
      <alignment horizontal="center" vertical="center"/>
    </xf>
    <xf numFmtId="173" fontId="23" fillId="35" borderId="12" xfId="53" applyNumberFormat="1" applyFont="1" applyFill="1" applyBorder="1" applyAlignment="1">
      <alignment horizontal="center" vertical="center"/>
      <protection/>
    </xf>
    <xf numFmtId="0" fontId="24" fillId="35" borderId="12" xfId="53" applyNumberFormat="1" applyFont="1" applyFill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0" fontId="65" fillId="35" borderId="10" xfId="42" applyFill="1" applyBorder="1" applyAlignment="1">
      <alignment horizontal="center" vertical="center" wrapText="1"/>
    </xf>
    <xf numFmtId="3" fontId="20" fillId="35" borderId="10" xfId="53" applyNumberFormat="1" applyFont="1" applyFill="1" applyBorder="1" applyAlignment="1">
      <alignment horizontal="center" vertical="center"/>
      <protection/>
    </xf>
    <xf numFmtId="3" fontId="8" fillId="35" borderId="10" xfId="53" applyNumberFormat="1" applyFont="1" applyFill="1" applyBorder="1" applyAlignment="1">
      <alignment horizontal="center" vertical="center"/>
      <protection/>
    </xf>
    <xf numFmtId="3" fontId="20" fillId="39" borderId="10" xfId="53" applyNumberFormat="1" applyFont="1" applyFill="1" applyBorder="1" applyAlignment="1">
      <alignment horizontal="center" vertical="center"/>
      <protection/>
    </xf>
    <xf numFmtId="3" fontId="20" fillId="39" borderId="10" xfId="0" applyNumberFormat="1" applyFont="1" applyFill="1" applyBorder="1" applyAlignment="1">
      <alignment horizontal="center"/>
    </xf>
    <xf numFmtId="0" fontId="34" fillId="0" borderId="0" xfId="53" applyFont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8" fillId="36" borderId="21" xfId="53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173" fontId="8" fillId="36" borderId="14" xfId="53" applyNumberFormat="1" applyFont="1" applyFill="1" applyBorder="1" applyAlignment="1">
      <alignment horizontal="center" vertical="center"/>
      <protection/>
    </xf>
    <xf numFmtId="173" fontId="81" fillId="36" borderId="12" xfId="53" applyNumberFormat="1" applyFont="1" applyFill="1" applyBorder="1" applyAlignment="1">
      <alignment horizontal="center" vertical="center"/>
      <protection/>
    </xf>
    <xf numFmtId="0" fontId="65" fillId="0" borderId="10" xfId="42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" fillId="33" borderId="13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/>
      <protection/>
    </xf>
    <xf numFmtId="0" fontId="8" fillId="36" borderId="11" xfId="53" applyFont="1" applyFill="1" applyBorder="1" applyAlignment="1">
      <alignment horizontal="center" vertical="center"/>
      <protection/>
    </xf>
    <xf numFmtId="0" fontId="8" fillId="36" borderId="24" xfId="53" applyFont="1" applyFill="1" applyBorder="1" applyAlignment="1">
      <alignment horizontal="center" vertical="center"/>
      <protection/>
    </xf>
    <xf numFmtId="0" fontId="8" fillId="39" borderId="18" xfId="53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8" fillId="39" borderId="12" xfId="53" applyFont="1" applyFill="1" applyBorder="1" applyAlignment="1">
      <alignment horizontal="center"/>
      <protection/>
    </xf>
    <xf numFmtId="0" fontId="8" fillId="39" borderId="10" xfId="53" applyFont="1" applyFill="1" applyBorder="1" applyAlignment="1">
      <alignment horizontal="center" vertical="center"/>
      <protection/>
    </xf>
    <xf numFmtId="0" fontId="8" fillId="39" borderId="18" xfId="53" applyFont="1" applyFill="1" applyBorder="1" applyAlignment="1">
      <alignment horizontal="center" vertical="center" wrapText="1"/>
      <protection/>
    </xf>
    <xf numFmtId="0" fontId="19" fillId="33" borderId="12" xfId="53" applyNumberFormat="1" applyFont="1" applyFill="1" applyBorder="1" applyAlignment="1">
      <alignment horizontal="center" vertical="center" wrapText="1"/>
      <protection/>
    </xf>
    <xf numFmtId="3" fontId="11" fillId="0" borderId="25" xfId="53" applyNumberFormat="1" applyFont="1" applyFill="1" applyBorder="1" applyAlignment="1">
      <alignment horizontal="center" vertical="center" wrapText="1"/>
      <protection/>
    </xf>
    <xf numFmtId="3" fontId="11" fillId="0" borderId="25" xfId="53" applyNumberFormat="1" applyFont="1" applyFill="1" applyBorder="1" applyAlignment="1">
      <alignment horizontal="center" vertical="center" wrapText="1"/>
      <protection/>
    </xf>
    <xf numFmtId="2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left" vertical="center" wrapText="1"/>
      <protection/>
    </xf>
    <xf numFmtId="0" fontId="11" fillId="0" borderId="11" xfId="53" applyNumberFormat="1" applyFont="1" applyFill="1" applyBorder="1" applyAlignment="1">
      <alignment horizontal="left" vertical="center" wrapText="1"/>
      <protection/>
    </xf>
    <xf numFmtId="4" fontId="11" fillId="0" borderId="13" xfId="53" applyNumberFormat="1" applyFont="1" applyFill="1" applyBorder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0" fontId="11" fillId="33" borderId="0" xfId="53" applyFont="1" applyFill="1" applyBorder="1" applyAlignment="1">
      <alignment horizontal="center" wrapText="1" shrinkToFit="1"/>
      <protection/>
    </xf>
    <xf numFmtId="0" fontId="29" fillId="33" borderId="0" xfId="53" applyFont="1" applyFill="1" applyAlignment="1">
      <alignment horizontal="left" vertical="center" wrapText="1"/>
      <protection/>
    </xf>
    <xf numFmtId="0" fontId="5" fillId="33" borderId="13" xfId="53" applyFont="1" applyFill="1" applyBorder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wrapText="1"/>
    </xf>
    <xf numFmtId="0" fontId="8" fillId="0" borderId="21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0" fontId="5" fillId="33" borderId="11" xfId="53" applyFont="1" applyFill="1" applyBorder="1" applyAlignment="1">
      <alignment horizontal="center" vertical="top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9" fillId="33" borderId="0" xfId="53" applyFont="1" applyFill="1" applyAlignment="1">
      <alignment horizontal="left" vertical="top" wrapText="1"/>
      <protection/>
    </xf>
    <xf numFmtId="0" fontId="29" fillId="33" borderId="0" xfId="53" applyFont="1" applyFill="1" applyAlignment="1">
      <alignment horizontal="left" vertical="top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8" fillId="0" borderId="23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 wrapText="1" shrinkToFit="1"/>
      <protection/>
    </xf>
    <xf numFmtId="4" fontId="11" fillId="0" borderId="10" xfId="53" applyNumberFormat="1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left" vertical="center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8" fillId="0" borderId="23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11" fillId="33" borderId="24" xfId="53" applyFont="1" applyFill="1" applyBorder="1" applyAlignment="1">
      <alignment horizontal="center" wrapText="1" shrinkToFit="1"/>
      <protection/>
    </xf>
    <xf numFmtId="0" fontId="11" fillId="0" borderId="13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9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http://img.autorambler.ru/img/catv2/240x180/d93acf81d05f27d8ab6e2339268888f9.jpeg" TargetMode="External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http://img.autorambler.ru/img/catv2/240x180/d93acf81d05f27d8ab6e2339268888f9.jpeg" TargetMode="External" /><Relationship Id="rId3" Type="http://schemas.openxmlformats.org/officeDocument/2006/relationships/image" Target="../media/image7.jpeg" /><Relationship Id="rId4" Type="http://schemas.openxmlformats.org/officeDocument/2006/relationships/image" Target="../media/image3.emf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http://img.autorambler.ru/img/catv2/240x180/d93acf81d05f27d8ab6e2339268888f9.jpeg" TargetMode="External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428875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4775" y="0"/>
          <a:ext cx="232410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1733550</xdr:colOff>
      <xdr:row>43</xdr:row>
      <xdr:rowOff>0</xdr:rowOff>
    </xdr:from>
    <xdr:to>
      <xdr:col>3</xdr:col>
      <xdr:colOff>2247900</xdr:colOff>
      <xdr:row>43</xdr:row>
      <xdr:rowOff>0</xdr:rowOff>
    </xdr:to>
    <xdr:sp>
      <xdr:nvSpPr>
        <xdr:cNvPr id="3" name="Rectangle 48"/>
        <xdr:cNvSpPr>
          <a:spLocks/>
        </xdr:cNvSpPr>
      </xdr:nvSpPr>
      <xdr:spPr>
        <a:xfrm>
          <a:off x="3629025" y="1628775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489</xdr:row>
      <xdr:rowOff>28575</xdr:rowOff>
    </xdr:from>
    <xdr:to>
      <xdr:col>8</xdr:col>
      <xdr:colOff>828675</xdr:colOff>
      <xdr:row>524</xdr:row>
      <xdr:rowOff>190500</xdr:rowOff>
    </xdr:to>
    <xdr:sp>
      <xdr:nvSpPr>
        <xdr:cNvPr id="4" name="Text Box 232"/>
        <xdr:cNvSpPr txBox="1">
          <a:spLocks noChangeArrowheads="1"/>
        </xdr:cNvSpPr>
      </xdr:nvSpPr>
      <xdr:spPr>
        <a:xfrm>
          <a:off x="104775" y="183518175"/>
          <a:ext cx="10182225" cy="7048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Дилерам предусмотрена система скидок по цене ТСУ.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Диаметр сцепного шара составляет 50 мм. (в соответствии с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ГОСТ Р 41.55-2005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Подходимость ТСУ гарантируется  только для автомобилей прошедших сертификацию в Российской Федерации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Пояснения: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ТСУ и аксессуары имеющие формат артикулов: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«1234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»,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«Баф-0000»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России (Оренбургская область, п. Новоорск)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«123-456»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Венгрии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А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съемный на двух болтах шар, грузоподъемность 1500 кг.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шар, грузоподъемность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Е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съемный, на гайке, грузоподъемностью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кованый шар с 2 отверстиями,  грузоподъемность 3500 кг.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кованный шар с 4 отверстиями  грузоподъемность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универсальный, с 4 отверстиями  грузоподъемностью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 на двух болтах, грузоподъумность 2000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AK41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хетчбек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 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минивэн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minibus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микроавтобус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pick-up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пикап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седан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фургон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wagon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x4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внедорожник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Продукция сертифицирована. По техническим вопросам обращаться по тел.: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(35363) 7-05-06, 7-05-07, 7-05-08, факс 7-13-20,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тел.\ факс (495) 799-13-46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  <xdr:twoCellAnchor>
    <xdr:from>
      <xdr:col>2</xdr:col>
      <xdr:colOff>838200</xdr:colOff>
      <xdr:row>66</xdr:row>
      <xdr:rowOff>0</xdr:rowOff>
    </xdr:from>
    <xdr:to>
      <xdr:col>2</xdr:col>
      <xdr:colOff>838200</xdr:colOff>
      <xdr:row>68</xdr:row>
      <xdr:rowOff>0</xdr:rowOff>
    </xdr:to>
    <xdr:sp>
      <xdr:nvSpPr>
        <xdr:cNvPr id="5" name="Rectangle 236"/>
        <xdr:cNvSpPr>
          <a:spLocks/>
        </xdr:cNvSpPr>
      </xdr:nvSpPr>
      <xdr:spPr>
        <a:xfrm>
          <a:off x="1895475" y="24536400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</xdr:row>
      <xdr:rowOff>104775</xdr:rowOff>
    </xdr:from>
    <xdr:to>
      <xdr:col>2</xdr:col>
      <xdr:colOff>609600</xdr:colOff>
      <xdr:row>3</xdr:row>
      <xdr:rowOff>419100</xdr:rowOff>
    </xdr:to>
    <xdr:pic>
      <xdr:nvPicPr>
        <xdr:cNvPr id="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50495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</xdr:row>
      <xdr:rowOff>161925</xdr:rowOff>
    </xdr:from>
    <xdr:to>
      <xdr:col>7</xdr:col>
      <xdr:colOff>581025</xdr:colOff>
      <xdr:row>3</xdr:row>
      <xdr:rowOff>390525</xdr:rowOff>
    </xdr:to>
    <xdr:pic>
      <xdr:nvPicPr>
        <xdr:cNvPr id="7" name="Picture 2025" descr="PICTO-BO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5621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3</xdr:row>
      <xdr:rowOff>104775</xdr:rowOff>
    </xdr:from>
    <xdr:to>
      <xdr:col>9</xdr:col>
      <xdr:colOff>723900</xdr:colOff>
      <xdr:row>3</xdr:row>
      <xdr:rowOff>466725</xdr:rowOff>
    </xdr:to>
    <xdr:pic>
      <xdr:nvPicPr>
        <xdr:cNvPr id="8" name="Picture 250"/>
        <xdr:cNvPicPr preferRelativeResize="1">
          <a:picLocks noChangeAspect="1"/>
        </xdr:cNvPicPr>
      </xdr:nvPicPr>
      <xdr:blipFill>
        <a:blip r:embed="rId3"/>
        <a:srcRect l="74154" t="5442" r="19465" b="90043"/>
        <a:stretch>
          <a:fillRect/>
        </a:stretch>
      </xdr:blipFill>
      <xdr:spPr>
        <a:xfrm>
          <a:off x="10763250" y="150495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2686050</xdr:colOff>
      <xdr:row>3</xdr:row>
      <xdr:rowOff>304800</xdr:rowOff>
    </xdr:from>
    <xdr:to>
      <xdr:col>4</xdr:col>
      <xdr:colOff>0</xdr:colOff>
      <xdr:row>5</xdr:row>
      <xdr:rowOff>28575</xdr:rowOff>
    </xdr:to>
    <xdr:pic>
      <xdr:nvPicPr>
        <xdr:cNvPr id="9" name="Picture 256" descr="Chevrolet TrailBlazer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581525" y="1704975"/>
          <a:ext cx="638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3</xdr:row>
      <xdr:rowOff>85725</xdr:rowOff>
    </xdr:from>
    <xdr:to>
      <xdr:col>10</xdr:col>
      <xdr:colOff>752475</xdr:colOff>
      <xdr:row>3</xdr:row>
      <xdr:rowOff>381000</xdr:rowOff>
    </xdr:to>
    <xdr:sp>
      <xdr:nvSpPr>
        <xdr:cNvPr id="10" name="AutoShape 260"/>
        <xdr:cNvSpPr>
          <a:spLocks/>
        </xdr:cNvSpPr>
      </xdr:nvSpPr>
      <xdr:spPr>
        <a:xfrm>
          <a:off x="12106275" y="1485900"/>
          <a:ext cx="285750" cy="295275"/>
        </a:xfrm>
        <a:prstGeom prst="lightningBol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467</xdr:row>
      <xdr:rowOff>0</xdr:rowOff>
    </xdr:from>
    <xdr:to>
      <xdr:col>2</xdr:col>
      <xdr:colOff>838200</xdr:colOff>
      <xdr:row>469</xdr:row>
      <xdr:rowOff>0</xdr:rowOff>
    </xdr:to>
    <xdr:sp>
      <xdr:nvSpPr>
        <xdr:cNvPr id="11" name="Rectangle 236"/>
        <xdr:cNvSpPr>
          <a:spLocks/>
        </xdr:cNvSpPr>
      </xdr:nvSpPr>
      <xdr:spPr>
        <a:xfrm>
          <a:off x="1895475" y="173993175"/>
          <a:ext cx="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10</xdr:col>
      <xdr:colOff>781050</xdr:colOff>
      <xdr:row>1</xdr:row>
      <xdr:rowOff>381000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5"/>
        <a:srcRect l="2568" t="17185" r="1316" b="4743"/>
        <a:stretch>
          <a:fillRect/>
        </a:stretch>
      </xdr:blipFill>
      <xdr:spPr>
        <a:xfrm>
          <a:off x="8801100" y="161925"/>
          <a:ext cx="3619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</xdr:row>
      <xdr:rowOff>76200</xdr:rowOff>
    </xdr:from>
    <xdr:to>
      <xdr:col>1</xdr:col>
      <xdr:colOff>866775</xdr:colOff>
      <xdr:row>3</xdr:row>
      <xdr:rowOff>428625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5"/>
        <a:srcRect l="2568" t="17185" r="1316" b="4743"/>
        <a:stretch>
          <a:fillRect/>
        </a:stretch>
      </xdr:blipFill>
      <xdr:spPr>
        <a:xfrm>
          <a:off x="152400" y="1476375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162175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28575</xdr:colOff>
      <xdr:row>60</xdr:row>
      <xdr:rowOff>76200</xdr:rowOff>
    </xdr:from>
    <xdr:to>
      <xdr:col>9</xdr:col>
      <xdr:colOff>1257300</xdr:colOff>
      <xdr:row>88</xdr:row>
      <xdr:rowOff>38100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85725" y="21774150"/>
          <a:ext cx="9934575" cy="576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Дилерам предусмотрена система скидок по цене ТСУ.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Диаметр сцепного шара составляет 50 мм. (в соответствии с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ГОСТ Р 41.55-2005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ТСУ  имеющие формат артикулов: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1234-A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»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России (Оренбургская область, п. Новоорск)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на двух болтах шар, грузоподъемность 1500 кг.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на гайке, грузоподъемностью 1200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кованый шар с 2 отверстиями,  грузоподъемность 3500 кг.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сварной шар, грузоподъемность 1500 кг.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 на двух болтах, грузоподъумность 2000 кг.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coupe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 –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купе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хетчбек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 truck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» –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minivan »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минивэн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minibus »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микроавтобус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pick-up »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пикап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седан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фургон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wagon »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x4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внедорожник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Продукция сертифицирована. По техническим вопросам обращаться по тел.: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(35363) 7-05-06, факс 7-13-20,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тел.\ факс (495) 799-13-46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*Оставляем за собой право изменять цены и спецификации на продукцию.</a:t>
          </a:r>
        </a:p>
      </xdr:txBody>
    </xdr:sp>
    <xdr:clientData/>
  </xdr:twoCellAnchor>
  <xdr:twoCellAnchor>
    <xdr:from>
      <xdr:col>2</xdr:col>
      <xdr:colOff>152400</xdr:colOff>
      <xdr:row>3</xdr:row>
      <xdr:rowOff>85725</xdr:rowOff>
    </xdr:from>
    <xdr:to>
      <xdr:col>2</xdr:col>
      <xdr:colOff>638175</xdr:colOff>
      <xdr:row>3</xdr:row>
      <xdr:rowOff>409575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3811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3248025</xdr:colOff>
      <xdr:row>3</xdr:row>
      <xdr:rowOff>133350</xdr:rowOff>
    </xdr:from>
    <xdr:to>
      <xdr:col>3</xdr:col>
      <xdr:colOff>4200525</xdr:colOff>
      <xdr:row>4</xdr:row>
      <xdr:rowOff>628650</xdr:rowOff>
    </xdr:to>
    <xdr:pic>
      <xdr:nvPicPr>
        <xdr:cNvPr id="4" name="Picture 50" descr="Chevrolet TrailBlazer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76800" y="14287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38100</xdr:rowOff>
    </xdr:from>
    <xdr:to>
      <xdr:col>9</xdr:col>
      <xdr:colOff>457200</xdr:colOff>
      <xdr:row>3</xdr:row>
      <xdr:rowOff>314325</xdr:rowOff>
    </xdr:to>
    <xdr:pic>
      <xdr:nvPicPr>
        <xdr:cNvPr id="5" name="Picture 2025" descr="PICTO-BO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133350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</xdr:row>
      <xdr:rowOff>28575</xdr:rowOff>
    </xdr:from>
    <xdr:to>
      <xdr:col>8</xdr:col>
      <xdr:colOff>819150</xdr:colOff>
      <xdr:row>4</xdr:row>
      <xdr:rowOff>57150</xdr:rowOff>
    </xdr:to>
    <xdr:pic>
      <xdr:nvPicPr>
        <xdr:cNvPr id="6" name="Picture 53"/>
        <xdr:cNvPicPr preferRelativeResize="1">
          <a:picLocks noChangeAspect="1"/>
        </xdr:cNvPicPr>
      </xdr:nvPicPr>
      <xdr:blipFill>
        <a:blip r:embed="rId4"/>
        <a:srcRect l="74154" t="5442" r="19465" b="90043"/>
        <a:stretch>
          <a:fillRect/>
        </a:stretch>
      </xdr:blipFill>
      <xdr:spPr>
        <a:xfrm>
          <a:off x="8763000" y="1323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12</xdr:col>
      <xdr:colOff>200025</xdr:colOff>
      <xdr:row>1</xdr:row>
      <xdr:rowOff>781050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62875" y="200025"/>
          <a:ext cx="3638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</xdr:row>
      <xdr:rowOff>66675</xdr:rowOff>
    </xdr:from>
    <xdr:to>
      <xdr:col>1</xdr:col>
      <xdr:colOff>800100</xdr:colOff>
      <xdr:row>3</xdr:row>
      <xdr:rowOff>381000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362075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3</xdr:row>
      <xdr:rowOff>104775</xdr:rowOff>
    </xdr:from>
    <xdr:to>
      <xdr:col>2</xdr:col>
      <xdr:colOff>609600</xdr:colOff>
      <xdr:row>3</xdr:row>
      <xdr:rowOff>419100</xdr:rowOff>
    </xdr:to>
    <xdr:pic>
      <xdr:nvPicPr>
        <xdr:cNvPr id="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87642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3</xdr:row>
      <xdr:rowOff>104775</xdr:rowOff>
    </xdr:from>
    <xdr:to>
      <xdr:col>7</xdr:col>
      <xdr:colOff>723900</xdr:colOff>
      <xdr:row>3</xdr:row>
      <xdr:rowOff>447675</xdr:rowOff>
    </xdr:to>
    <xdr:pic>
      <xdr:nvPicPr>
        <xdr:cNvPr id="2" name="Picture 250"/>
        <xdr:cNvPicPr preferRelativeResize="1">
          <a:picLocks noChangeAspect="1"/>
        </xdr:cNvPicPr>
      </xdr:nvPicPr>
      <xdr:blipFill>
        <a:blip r:embed="rId2"/>
        <a:srcRect l="74154" t="5442" r="19465" b="90043"/>
        <a:stretch>
          <a:fillRect/>
        </a:stretch>
      </xdr:blipFill>
      <xdr:spPr>
        <a:xfrm>
          <a:off x="8905875" y="18764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2686050</xdr:colOff>
      <xdr:row>3</xdr:row>
      <xdr:rowOff>85725</xdr:rowOff>
    </xdr:from>
    <xdr:to>
      <xdr:col>4</xdr:col>
      <xdr:colOff>0</xdr:colOff>
      <xdr:row>4</xdr:row>
      <xdr:rowOff>428625</xdr:rowOff>
    </xdr:to>
    <xdr:pic>
      <xdr:nvPicPr>
        <xdr:cNvPr id="3" name="Picture 256" descr="Chevrolet TrailBlazer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562475" y="18573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3</xdr:row>
      <xdr:rowOff>85725</xdr:rowOff>
    </xdr:from>
    <xdr:to>
      <xdr:col>8</xdr:col>
      <xdr:colOff>752475</xdr:colOff>
      <xdr:row>3</xdr:row>
      <xdr:rowOff>381000</xdr:rowOff>
    </xdr:to>
    <xdr:sp>
      <xdr:nvSpPr>
        <xdr:cNvPr id="4" name="AutoShape 260"/>
        <xdr:cNvSpPr>
          <a:spLocks/>
        </xdr:cNvSpPr>
      </xdr:nvSpPr>
      <xdr:spPr>
        <a:xfrm>
          <a:off x="10248900" y="1857375"/>
          <a:ext cx="285750" cy="295275"/>
        </a:xfrm>
        <a:prstGeom prst="lightningBol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847725</xdr:colOff>
      <xdr:row>3</xdr:row>
      <xdr:rowOff>428625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rcRect l="2568" t="17185" r="1316" b="4743"/>
        <a:stretch>
          <a:fillRect/>
        </a:stretch>
      </xdr:blipFill>
      <xdr:spPr>
        <a:xfrm>
          <a:off x="114300" y="184785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0</xdr:colOff>
      <xdr:row>1</xdr:row>
      <xdr:rowOff>381000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4"/>
        <a:srcRect l="2568" t="17185" r="1316" b="4743"/>
        <a:stretch>
          <a:fillRect/>
        </a:stretch>
      </xdr:blipFill>
      <xdr:spPr>
        <a:xfrm>
          <a:off x="8658225" y="1619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485775</xdr:colOff>
      <xdr:row>153</xdr:row>
      <xdr:rowOff>114300</xdr:rowOff>
    </xdr:to>
    <xdr:sp>
      <xdr:nvSpPr>
        <xdr:cNvPr id="7" name="Text Box 232"/>
        <xdr:cNvSpPr txBox="1">
          <a:spLocks noChangeArrowheads="1"/>
        </xdr:cNvSpPr>
      </xdr:nvSpPr>
      <xdr:spPr>
        <a:xfrm>
          <a:off x="85725" y="42672000"/>
          <a:ext cx="10182225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Дилерам предусмотрена система скидок по цене ТСУ.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Диаметр сцепного шара составляет 50 мм. (в соответствии с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ГОСТ Р 41.55-2005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Пояснения: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ТСУ и аксессуары имеющие формат артикулов: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«1234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»,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«Баф-0000»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России (Оренбургская область, п. Новоорск)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«123-456»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Венгрии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А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съемный на двух болтах шар, грузоподъемность 1500 кг.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шар, грузоподъемность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Е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съемный, на гайке, грузоподъемностью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кованый шар с 2 отверстиями,  грузоподъемность 3500 кг.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кованный шар с 4 отверстиями  грузоподъемность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универсальный, с 4 отверстиями  грузоподъемностью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 на двух болтах, грузоподъумность 2000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AK41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хетчбек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 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минивэн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minibus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микроавтобус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pick-up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пикап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седан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фургон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wagon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x4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внедорожник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Продукция сертифицирована. По техническим вопросам обращаться по тел.: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(35363) 7-05-06, 7-05-07, 7-05-08, факс 7-13-20,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тел.\ факс (495) 799-13-46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123825</xdr:rowOff>
    </xdr:from>
    <xdr:to>
      <xdr:col>6</xdr:col>
      <xdr:colOff>0</xdr:colOff>
      <xdr:row>0</xdr:row>
      <xdr:rowOff>971550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2568" t="17185" r="1316" b="4743"/>
        <a:stretch>
          <a:fillRect/>
        </a:stretch>
      </xdr:blipFill>
      <xdr:spPr>
        <a:xfrm>
          <a:off x="9134475" y="123825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outlinePr summaryRight="0"/>
  </sheetPr>
  <dimension ref="A1:HS656"/>
  <sheetViews>
    <sheetView showGridLines="0" zoomScale="60" zoomScaleNormal="60" zoomScaleSheetLayoutView="75" zoomScalePageLayoutView="0" workbookViewId="0" topLeftCell="A1">
      <pane ySplit="5" topLeftCell="A500" activePane="bottomLeft" state="frozen"/>
      <selection pane="topLeft" activeCell="A1" sqref="A1"/>
      <selection pane="bottomLeft" activeCell="R12" sqref="R12"/>
    </sheetView>
  </sheetViews>
  <sheetFormatPr defaultColWidth="8.8515625" defaultRowHeight="12.75"/>
  <cols>
    <col min="1" max="1" width="1.57421875" style="186" customWidth="1"/>
    <col min="2" max="2" width="14.28125" style="52" customWidth="1"/>
    <col min="3" max="3" width="12.57421875" style="52" customWidth="1"/>
    <col min="4" max="4" width="49.8515625" style="411" customWidth="1"/>
    <col min="5" max="5" width="19.57421875" style="7" customWidth="1"/>
    <col min="6" max="6" width="16.421875" style="7" customWidth="1"/>
    <col min="7" max="7" width="15.8515625" style="53" customWidth="1"/>
    <col min="8" max="8" width="11.7109375" style="7" customWidth="1"/>
    <col min="9" max="9" width="14.00390625" style="321" customWidth="1"/>
    <col min="10" max="10" width="18.7109375" style="53" customWidth="1"/>
    <col min="11" max="11" width="21.00390625" style="321" customWidth="1"/>
    <col min="12" max="12" width="17.28125" style="53" customWidth="1"/>
    <col min="13" max="13" width="19.57421875" style="346" customWidth="1"/>
    <col min="14" max="39" width="8.8515625" style="14" customWidth="1"/>
    <col min="40" max="16384" width="8.8515625" style="2" customWidth="1"/>
  </cols>
  <sheetData>
    <row r="1" spans="1:13" s="14" customFormat="1" ht="44.25" customHeight="1">
      <c r="A1" s="21"/>
      <c r="B1" s="603"/>
      <c r="C1" s="603"/>
      <c r="D1" s="603"/>
      <c r="E1" s="603"/>
      <c r="F1" s="533"/>
      <c r="G1" s="522"/>
      <c r="H1" s="523"/>
      <c r="I1" s="524"/>
      <c r="J1" s="522"/>
      <c r="K1" s="524"/>
      <c r="L1" s="522"/>
      <c r="M1" s="526"/>
    </row>
    <row r="2" spans="1:13" s="14" customFormat="1" ht="43.5" customHeight="1">
      <c r="A2" s="21"/>
      <c r="B2" s="603"/>
      <c r="C2" s="603"/>
      <c r="D2" s="603"/>
      <c r="E2" s="603"/>
      <c r="F2" s="533"/>
      <c r="G2" s="64"/>
      <c r="H2" s="523"/>
      <c r="I2" s="527"/>
      <c r="J2" s="64"/>
      <c r="K2" s="62"/>
      <c r="L2" s="64"/>
      <c r="M2" s="348"/>
    </row>
    <row r="3" spans="1:13" s="14" customFormat="1" ht="22.5" customHeight="1" thickBot="1">
      <c r="A3" s="21"/>
      <c r="B3" s="602" t="s">
        <v>1538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</row>
    <row r="4" spans="1:39" s="51" customFormat="1" ht="41.25" customHeight="1" thickBot="1">
      <c r="A4" s="201"/>
      <c r="B4" s="19"/>
      <c r="C4" s="19"/>
      <c r="D4" s="598" t="s">
        <v>384</v>
      </c>
      <c r="E4" s="141" t="s">
        <v>383</v>
      </c>
      <c r="F4" s="555" t="s">
        <v>1376</v>
      </c>
      <c r="G4" s="600" t="s">
        <v>132</v>
      </c>
      <c r="H4" s="19"/>
      <c r="I4" s="105" t="s">
        <v>167</v>
      </c>
      <c r="J4" s="105"/>
      <c r="K4" s="105"/>
      <c r="L4" s="313" t="s">
        <v>444</v>
      </c>
      <c r="M4" s="59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51" customFormat="1" ht="60" customHeight="1" thickBot="1">
      <c r="A5" s="201"/>
      <c r="B5" s="19" t="s">
        <v>440</v>
      </c>
      <c r="C5" s="19" t="s">
        <v>112</v>
      </c>
      <c r="D5" s="599"/>
      <c r="E5" s="19" t="s">
        <v>118</v>
      </c>
      <c r="F5" s="19" t="s">
        <v>1375</v>
      </c>
      <c r="G5" s="601"/>
      <c r="H5" s="19" t="s">
        <v>168</v>
      </c>
      <c r="I5" s="104" t="s">
        <v>445</v>
      </c>
      <c r="J5" s="104" t="s">
        <v>1010</v>
      </c>
      <c r="K5" s="104" t="s">
        <v>441</v>
      </c>
      <c r="L5" s="313" t="s">
        <v>446</v>
      </c>
      <c r="M5" s="423" t="s">
        <v>133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s="56" customFormat="1" ht="15.75" customHeight="1">
      <c r="A6" s="202"/>
      <c r="B6" s="189"/>
      <c r="C6" s="189"/>
      <c r="D6" s="380" t="s">
        <v>278</v>
      </c>
      <c r="E6" s="203"/>
      <c r="F6" s="203"/>
      <c r="G6" s="193"/>
      <c r="H6" s="203"/>
      <c r="I6" s="190"/>
      <c r="J6" s="193"/>
      <c r="K6" s="190"/>
      <c r="L6" s="208"/>
      <c r="M6" s="422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2:39" ht="47.25" customHeight="1">
      <c r="B7" s="19" t="s">
        <v>1012</v>
      </c>
      <c r="C7" s="32" t="s">
        <v>117</v>
      </c>
      <c r="D7" s="381" t="s">
        <v>33</v>
      </c>
      <c r="E7" s="26" t="s">
        <v>47</v>
      </c>
      <c r="F7" s="556" t="str">
        <f aca="true" t="shared" si="0" ref="F7:F12">HYPERLINK("http://www.bosal-autoflex.ru/instructions1/"&amp;LEFT(B7,4)&amp;MID(B7,6,4)&amp;".pdf","@")</f>
        <v>@</v>
      </c>
      <c r="G7" s="101"/>
      <c r="H7" s="125" t="s">
        <v>192</v>
      </c>
      <c r="I7" s="451"/>
      <c r="J7" s="115" t="s">
        <v>170</v>
      </c>
      <c r="K7" s="115"/>
      <c r="L7" s="134"/>
      <c r="M7" s="421">
        <v>8180</v>
      </c>
      <c r="AJ7" s="2"/>
      <c r="AK7" s="2"/>
      <c r="AL7" s="2"/>
      <c r="AM7" s="2"/>
    </row>
    <row r="8" spans="1:223" s="4" customFormat="1" ht="63" customHeight="1">
      <c r="A8" s="186"/>
      <c r="B8" s="19" t="s">
        <v>1013</v>
      </c>
      <c r="C8" s="32" t="s">
        <v>117</v>
      </c>
      <c r="D8" s="381" t="s">
        <v>276</v>
      </c>
      <c r="E8" s="26" t="s">
        <v>42</v>
      </c>
      <c r="F8" s="556" t="str">
        <f t="shared" si="0"/>
        <v>@</v>
      </c>
      <c r="G8" s="101"/>
      <c r="H8" s="126" t="s">
        <v>191</v>
      </c>
      <c r="I8" s="174" t="s">
        <v>167</v>
      </c>
      <c r="J8" s="134" t="s">
        <v>169</v>
      </c>
      <c r="K8" s="134"/>
      <c r="L8" s="134"/>
      <c r="M8" s="421">
        <v>6640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4" customFormat="1" ht="24" customHeight="1">
      <c r="A9" s="186"/>
      <c r="B9" s="19" t="s">
        <v>1014</v>
      </c>
      <c r="C9" s="32" t="s">
        <v>117</v>
      </c>
      <c r="D9" s="381" t="s">
        <v>277</v>
      </c>
      <c r="E9" s="26" t="s">
        <v>161</v>
      </c>
      <c r="F9" s="556" t="str">
        <f t="shared" si="0"/>
        <v>@</v>
      </c>
      <c r="G9" s="101"/>
      <c r="H9" s="127" t="s">
        <v>257</v>
      </c>
      <c r="I9" s="451"/>
      <c r="J9" s="124" t="s">
        <v>173</v>
      </c>
      <c r="K9" s="124"/>
      <c r="L9" s="118"/>
      <c r="M9" s="421">
        <v>8230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4" customFormat="1" ht="30" customHeight="1">
      <c r="A10" s="186"/>
      <c r="B10" s="19" t="s">
        <v>1015</v>
      </c>
      <c r="C10" s="32" t="s">
        <v>117</v>
      </c>
      <c r="D10" s="381" t="s">
        <v>490</v>
      </c>
      <c r="E10" s="26" t="s">
        <v>162</v>
      </c>
      <c r="F10" s="556" t="str">
        <f t="shared" si="0"/>
        <v>@</v>
      </c>
      <c r="G10" s="101"/>
      <c r="H10" s="127" t="s">
        <v>194</v>
      </c>
      <c r="I10" s="451"/>
      <c r="J10" s="124" t="s">
        <v>173</v>
      </c>
      <c r="K10" s="124" t="s">
        <v>566</v>
      </c>
      <c r="L10" s="118"/>
      <c r="M10" s="421">
        <v>7810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4" customFormat="1" ht="29.25" customHeight="1">
      <c r="A11" s="186"/>
      <c r="B11" s="19" t="s">
        <v>1016</v>
      </c>
      <c r="C11" s="32" t="s">
        <v>117</v>
      </c>
      <c r="D11" s="381" t="s">
        <v>491</v>
      </c>
      <c r="E11" s="26" t="s">
        <v>572</v>
      </c>
      <c r="F11" s="556" t="str">
        <f t="shared" si="0"/>
        <v>@</v>
      </c>
      <c r="G11" s="101"/>
      <c r="H11" s="127" t="s">
        <v>220</v>
      </c>
      <c r="I11" s="105" t="s">
        <v>167</v>
      </c>
      <c r="J11" s="124" t="s">
        <v>173</v>
      </c>
      <c r="K11" s="124" t="s">
        <v>564</v>
      </c>
      <c r="L11" s="118"/>
      <c r="M11" s="421">
        <v>8090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4" customFormat="1" ht="27" customHeight="1">
      <c r="A12" s="186"/>
      <c r="B12" s="19" t="s">
        <v>1017</v>
      </c>
      <c r="C12" s="32" t="s">
        <v>117</v>
      </c>
      <c r="D12" s="381" t="s">
        <v>688</v>
      </c>
      <c r="E12" s="26" t="s">
        <v>645</v>
      </c>
      <c r="F12" s="556" t="str">
        <f t="shared" si="0"/>
        <v>@</v>
      </c>
      <c r="G12" s="468"/>
      <c r="H12" s="127" t="s">
        <v>689</v>
      </c>
      <c r="I12" s="105" t="s">
        <v>167</v>
      </c>
      <c r="J12" s="124" t="s">
        <v>173</v>
      </c>
      <c r="K12" s="124" t="s">
        <v>566</v>
      </c>
      <c r="L12" s="118"/>
      <c r="M12" s="421">
        <v>8090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4" customFormat="1" ht="20.25" customHeight="1">
      <c r="A13" s="186"/>
      <c r="B13" s="189"/>
      <c r="C13" s="189"/>
      <c r="D13" s="380" t="s">
        <v>126</v>
      </c>
      <c r="E13" s="203"/>
      <c r="F13" s="203"/>
      <c r="G13" s="193"/>
      <c r="H13" s="204"/>
      <c r="I13" s="205"/>
      <c r="J13" s="206"/>
      <c r="K13" s="207"/>
      <c r="L13" s="212"/>
      <c r="M13" s="56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4" customFormat="1" ht="27">
      <c r="A14" s="186"/>
      <c r="B14" s="19" t="s">
        <v>1018</v>
      </c>
      <c r="C14" s="32" t="s">
        <v>50</v>
      </c>
      <c r="D14" s="381" t="s">
        <v>878</v>
      </c>
      <c r="E14" s="26" t="s">
        <v>37</v>
      </c>
      <c r="F14" s="556" t="str">
        <f>HYPERLINK("http://www.bosal-autoflex.ru/instructions1/"&amp;LEFT(B14,4)&amp;MID(B14,6,4)&amp;".pdf","@")</f>
        <v>@</v>
      </c>
      <c r="G14" s="101"/>
      <c r="H14" s="127" t="s">
        <v>208</v>
      </c>
      <c r="I14" s="174"/>
      <c r="J14" s="124" t="s">
        <v>480</v>
      </c>
      <c r="K14" s="317" t="s">
        <v>566</v>
      </c>
      <c r="L14" s="118"/>
      <c r="M14" s="421">
        <v>6690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4" customFormat="1" ht="27">
      <c r="A15" s="186"/>
      <c r="B15" s="19" t="s">
        <v>1019</v>
      </c>
      <c r="C15" s="32" t="s">
        <v>117</v>
      </c>
      <c r="D15" s="381" t="s">
        <v>520</v>
      </c>
      <c r="E15" s="26" t="s">
        <v>496</v>
      </c>
      <c r="F15" s="556" t="str">
        <f>HYPERLINK("http://www.bosal-autoflex.ru/instructions1/"&amp;LEFT(B15,4)&amp;MID(B15,6,4)&amp;".pdf","@")</f>
        <v>@</v>
      </c>
      <c r="G15" s="101"/>
      <c r="H15" s="127" t="s">
        <v>230</v>
      </c>
      <c r="I15" s="105" t="s">
        <v>167</v>
      </c>
      <c r="J15" s="124" t="s">
        <v>186</v>
      </c>
      <c r="K15" s="124" t="s">
        <v>566</v>
      </c>
      <c r="L15" s="118"/>
      <c r="M15" s="421">
        <v>9900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4" customFormat="1" ht="21" customHeight="1">
      <c r="A16" s="186"/>
      <c r="B16" s="25" t="s">
        <v>1020</v>
      </c>
      <c r="C16" s="32" t="s">
        <v>117</v>
      </c>
      <c r="D16" s="382" t="s">
        <v>519</v>
      </c>
      <c r="E16" s="171" t="s">
        <v>420</v>
      </c>
      <c r="F16" s="556" t="str">
        <f>HYPERLINK("http://www.bosal-autoflex.ru/instructions1/"&amp;LEFT(B16,4)&amp;MID(B16,6,4)&amp;".pdf","@")</f>
        <v>@</v>
      </c>
      <c r="G16" s="89"/>
      <c r="H16" s="128" t="s">
        <v>421</v>
      </c>
      <c r="I16" s="465"/>
      <c r="J16" s="134" t="s">
        <v>173</v>
      </c>
      <c r="K16" s="124" t="s">
        <v>566</v>
      </c>
      <c r="L16" s="119"/>
      <c r="M16" s="421">
        <v>10950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4" customFormat="1" ht="22.5" customHeight="1">
      <c r="A17" s="186"/>
      <c r="B17" s="19" t="s">
        <v>1021</v>
      </c>
      <c r="C17" s="32" t="s">
        <v>117</v>
      </c>
      <c r="D17" s="382" t="s">
        <v>519</v>
      </c>
      <c r="E17" s="26" t="s">
        <v>648</v>
      </c>
      <c r="F17" s="556" t="str">
        <f>HYPERLINK("http://www.bosal-autoflex.ru/instructions1/"&amp;LEFT(B17,4)&amp;MID(B17,6,4)&amp;".pdf","@")</f>
        <v>@</v>
      </c>
      <c r="G17" s="101"/>
      <c r="H17" s="127" t="s">
        <v>242</v>
      </c>
      <c r="I17" s="106"/>
      <c r="J17" s="124" t="s">
        <v>186</v>
      </c>
      <c r="K17" s="124" t="s">
        <v>566</v>
      </c>
      <c r="L17" s="118"/>
      <c r="M17" s="421">
        <v>10240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4" customFormat="1" ht="22.5" customHeight="1">
      <c r="A18" s="186"/>
      <c r="B18" s="19" t="s">
        <v>1022</v>
      </c>
      <c r="C18" s="32" t="s">
        <v>50</v>
      </c>
      <c r="D18" s="381" t="s">
        <v>492</v>
      </c>
      <c r="E18" s="26" t="s">
        <v>162</v>
      </c>
      <c r="F18" s="556" t="str">
        <f>HYPERLINK("http://www.bosal-autoflex.ru/instructions1/"&amp;LEFT(B18,4)&amp;MID(B18,6,4)&amp;".pdf","@")</f>
        <v>@</v>
      </c>
      <c r="G18" s="101"/>
      <c r="H18" s="127" t="s">
        <v>426</v>
      </c>
      <c r="I18" s="174"/>
      <c r="J18" s="124" t="s">
        <v>186</v>
      </c>
      <c r="K18" s="124" t="s">
        <v>566</v>
      </c>
      <c r="L18" s="118"/>
      <c r="M18" s="421">
        <v>10240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</row>
    <row r="19" spans="1:223" s="4" customFormat="1" ht="22.5" customHeight="1">
      <c r="A19" s="186"/>
      <c r="B19" s="189"/>
      <c r="C19" s="190"/>
      <c r="D19" s="396" t="s">
        <v>1403</v>
      </c>
      <c r="E19" s="203"/>
      <c r="F19" s="429"/>
      <c r="G19" s="208"/>
      <c r="H19" s="209"/>
      <c r="I19" s="210"/>
      <c r="J19" s="211"/>
      <c r="K19" s="212"/>
      <c r="L19" s="212"/>
      <c r="M19" s="56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</row>
    <row r="20" spans="1:223" s="4" customFormat="1" ht="22.5" customHeight="1">
      <c r="A20" s="186"/>
      <c r="B20" s="19">
        <v>9010</v>
      </c>
      <c r="C20" s="32" t="s">
        <v>50</v>
      </c>
      <c r="D20" s="381" t="s">
        <v>1404</v>
      </c>
      <c r="E20" s="26" t="s">
        <v>763</v>
      </c>
      <c r="F20" s="556" t="str">
        <f>HYPERLINK("http://www.bosal-autoflex.ru/instructions1/"&amp;LEFT(B20,4)&amp;MID(B20,6,4)&amp;".pdf","@")</f>
        <v>@</v>
      </c>
      <c r="G20" s="468"/>
      <c r="H20" s="127"/>
      <c r="I20" s="174" t="s">
        <v>167</v>
      </c>
      <c r="J20" s="124" t="s">
        <v>769</v>
      </c>
      <c r="K20" s="124"/>
      <c r="L20" s="118"/>
      <c r="M20" s="421">
        <v>7060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</row>
    <row r="21" spans="1:35" s="56" customFormat="1" ht="19.5" customHeight="1">
      <c r="A21" s="186"/>
      <c r="B21" s="189"/>
      <c r="C21" s="190"/>
      <c r="D21" s="380" t="s">
        <v>279</v>
      </c>
      <c r="E21" s="203"/>
      <c r="F21" s="429"/>
      <c r="G21" s="208"/>
      <c r="H21" s="209"/>
      <c r="I21" s="210"/>
      <c r="J21" s="211"/>
      <c r="K21" s="212"/>
      <c r="L21" s="212"/>
      <c r="M21" s="568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2:223" ht="20.25" customHeight="1">
      <c r="B22" s="83" t="s">
        <v>1023</v>
      </c>
      <c r="C22" s="32" t="s">
        <v>117</v>
      </c>
      <c r="D22" s="386" t="s">
        <v>587</v>
      </c>
      <c r="E22" s="87" t="s">
        <v>579</v>
      </c>
      <c r="F22" s="556" t="str">
        <f>HYPERLINK("http://www.bosal-autoflex.ru/instructions1/"&amp;LEFT(B22,4)&amp;MID(B22,6,4)&amp;".pdf","@")</f>
        <v>@</v>
      </c>
      <c r="G22" s="101"/>
      <c r="H22" s="127" t="s">
        <v>228</v>
      </c>
      <c r="I22" s="451"/>
      <c r="J22" s="113" t="s">
        <v>178</v>
      </c>
      <c r="K22" s="113"/>
      <c r="L22" s="124"/>
      <c r="M22" s="421">
        <v>5210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</row>
    <row r="23" spans="2:223" ht="24" customHeight="1">
      <c r="B23" s="83" t="s">
        <v>746</v>
      </c>
      <c r="C23" s="32" t="s">
        <v>166</v>
      </c>
      <c r="D23" s="386" t="s">
        <v>881</v>
      </c>
      <c r="E23" s="87" t="s">
        <v>747</v>
      </c>
      <c r="F23" s="556" t="str">
        <f>HYPERLINK("http://www.catalogue.bosal.com/pdf/pdf_mi/044684.pdf","@")</f>
        <v>@</v>
      </c>
      <c r="G23" s="352"/>
      <c r="H23" s="127"/>
      <c r="I23" s="105"/>
      <c r="J23" s="124" t="s">
        <v>178</v>
      </c>
      <c r="K23" s="317"/>
      <c r="L23" s="351"/>
      <c r="M23" s="421">
        <v>9000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</row>
    <row r="24" spans="1:223" s="10" customFormat="1" ht="30" customHeight="1">
      <c r="A24" s="186"/>
      <c r="B24" s="83" t="s">
        <v>1024</v>
      </c>
      <c r="C24" s="32" t="s">
        <v>117</v>
      </c>
      <c r="D24" s="466" t="s">
        <v>636</v>
      </c>
      <c r="E24" s="26" t="s">
        <v>486</v>
      </c>
      <c r="F24" s="556" t="str">
        <f aca="true" t="shared" si="1" ref="F24:F41">HYPERLINK("http://www.bosal-autoflex.ru/instructions1/"&amp;LEFT(B24,4)&amp;MID(B24,6,4)&amp;".pdf","@")</f>
        <v>@</v>
      </c>
      <c r="G24" s="468"/>
      <c r="H24" s="127" t="s">
        <v>639</v>
      </c>
      <c r="I24" s="174" t="s">
        <v>167</v>
      </c>
      <c r="J24" s="124" t="s">
        <v>640</v>
      </c>
      <c r="K24" s="317" t="s">
        <v>669</v>
      </c>
      <c r="L24" s="124"/>
      <c r="M24" s="421">
        <v>5850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</row>
    <row r="25" spans="1:223" s="4" customFormat="1" ht="27">
      <c r="A25" s="186"/>
      <c r="B25" s="83" t="s">
        <v>1025</v>
      </c>
      <c r="C25" s="32" t="s">
        <v>117</v>
      </c>
      <c r="D25" s="466" t="s">
        <v>603</v>
      </c>
      <c r="E25" s="26" t="s">
        <v>612</v>
      </c>
      <c r="F25" s="556" t="str">
        <f t="shared" si="1"/>
        <v>@</v>
      </c>
      <c r="G25" s="101"/>
      <c r="H25" s="127" t="s">
        <v>602</v>
      </c>
      <c r="I25" s="322"/>
      <c r="J25" s="124" t="s">
        <v>171</v>
      </c>
      <c r="K25" s="317" t="s">
        <v>566</v>
      </c>
      <c r="L25" s="124"/>
      <c r="M25" s="421">
        <v>6060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 s="4" customFormat="1" ht="22.5" customHeight="1">
      <c r="A26" s="186"/>
      <c r="B26" s="83" t="s">
        <v>1026</v>
      </c>
      <c r="C26" s="32" t="s">
        <v>117</v>
      </c>
      <c r="D26" s="466" t="s">
        <v>586</v>
      </c>
      <c r="E26" s="87" t="s">
        <v>572</v>
      </c>
      <c r="F26" s="556" t="str">
        <f t="shared" si="1"/>
        <v>@</v>
      </c>
      <c r="G26" s="101"/>
      <c r="H26" s="127" t="s">
        <v>196</v>
      </c>
      <c r="I26" s="451"/>
      <c r="J26" s="113" t="s">
        <v>171</v>
      </c>
      <c r="K26" s="113"/>
      <c r="L26" s="124"/>
      <c r="M26" s="421">
        <v>6060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 s="4" customFormat="1" ht="27">
      <c r="A27" s="186"/>
      <c r="B27" s="19" t="s">
        <v>1027</v>
      </c>
      <c r="C27" s="32" t="s">
        <v>117</v>
      </c>
      <c r="D27" s="467" t="s">
        <v>280</v>
      </c>
      <c r="E27" s="26" t="s">
        <v>760</v>
      </c>
      <c r="F27" s="556" t="str">
        <f t="shared" si="1"/>
        <v>@</v>
      </c>
      <c r="G27" s="101"/>
      <c r="H27" s="125" t="s">
        <v>195</v>
      </c>
      <c r="I27" s="174" t="s">
        <v>167</v>
      </c>
      <c r="J27" s="121" t="s">
        <v>173</v>
      </c>
      <c r="K27" s="121"/>
      <c r="L27" s="121"/>
      <c r="M27" s="421">
        <v>8950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 s="4" customFormat="1" ht="27">
      <c r="A28" s="186"/>
      <c r="B28" s="19" t="s">
        <v>1028</v>
      </c>
      <c r="C28" s="32" t="s">
        <v>117</v>
      </c>
      <c r="D28" s="467" t="s">
        <v>789</v>
      </c>
      <c r="E28" s="26" t="s">
        <v>645</v>
      </c>
      <c r="F28" s="556" t="str">
        <f t="shared" si="1"/>
        <v>@</v>
      </c>
      <c r="G28" s="468"/>
      <c r="H28" s="125" t="s">
        <v>668</v>
      </c>
      <c r="I28" s="174"/>
      <c r="J28" s="121" t="s">
        <v>184</v>
      </c>
      <c r="K28" s="121"/>
      <c r="L28" s="121"/>
      <c r="M28" s="421">
        <v>9030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 s="4" customFormat="1" ht="27">
      <c r="A29" s="186"/>
      <c r="B29" s="83" t="s">
        <v>1029</v>
      </c>
      <c r="C29" s="32" t="s">
        <v>117</v>
      </c>
      <c r="D29" s="386" t="s">
        <v>883</v>
      </c>
      <c r="E29" s="87" t="s">
        <v>645</v>
      </c>
      <c r="F29" s="556" t="str">
        <f t="shared" si="1"/>
        <v>@</v>
      </c>
      <c r="G29" s="468"/>
      <c r="H29" s="127" t="s">
        <v>642</v>
      </c>
      <c r="I29" s="174"/>
      <c r="J29" s="124" t="s">
        <v>174</v>
      </c>
      <c r="K29" s="317" t="s">
        <v>566</v>
      </c>
      <c r="L29" s="124"/>
      <c r="M29" s="421">
        <v>6210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 s="4" customFormat="1" ht="27">
      <c r="A30" s="186"/>
      <c r="B30" s="83" t="s">
        <v>1030</v>
      </c>
      <c r="C30" s="32" t="s">
        <v>117</v>
      </c>
      <c r="D30" s="386" t="s">
        <v>91</v>
      </c>
      <c r="E30" s="87" t="s">
        <v>37</v>
      </c>
      <c r="F30" s="556" t="str">
        <f t="shared" si="1"/>
        <v>@</v>
      </c>
      <c r="G30" s="101"/>
      <c r="H30" s="127" t="s">
        <v>92</v>
      </c>
      <c r="I30" s="174" t="s">
        <v>167</v>
      </c>
      <c r="J30" s="124" t="s">
        <v>171</v>
      </c>
      <c r="K30" s="124"/>
      <c r="L30" s="124"/>
      <c r="M30" s="421">
        <v>6000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 s="4" customFormat="1" ht="27">
      <c r="A31" s="186"/>
      <c r="B31" s="83" t="s">
        <v>1031</v>
      </c>
      <c r="C31" s="32" t="s">
        <v>117</v>
      </c>
      <c r="D31" s="386" t="s">
        <v>601</v>
      </c>
      <c r="E31" s="87" t="s">
        <v>600</v>
      </c>
      <c r="F31" s="556" t="str">
        <f t="shared" si="1"/>
        <v>@</v>
      </c>
      <c r="G31" s="101"/>
      <c r="H31" s="127" t="s">
        <v>253</v>
      </c>
      <c r="I31" s="105" t="s">
        <v>167</v>
      </c>
      <c r="J31" s="124" t="s">
        <v>171</v>
      </c>
      <c r="K31" s="317" t="s">
        <v>669</v>
      </c>
      <c r="L31" s="124"/>
      <c r="M31" s="421">
        <v>5660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s="4" customFormat="1" ht="27">
      <c r="A32" s="186"/>
      <c r="B32" s="83" t="s">
        <v>1032</v>
      </c>
      <c r="C32" s="32" t="s">
        <v>117</v>
      </c>
      <c r="D32" s="386" t="s">
        <v>885</v>
      </c>
      <c r="E32" s="87" t="s">
        <v>645</v>
      </c>
      <c r="F32" s="556" t="str">
        <f t="shared" si="1"/>
        <v>@</v>
      </c>
      <c r="G32" s="468"/>
      <c r="H32" s="127" t="s">
        <v>646</v>
      </c>
      <c r="I32" s="174"/>
      <c r="J32" s="124" t="s">
        <v>173</v>
      </c>
      <c r="K32" s="317"/>
      <c r="L32" s="124"/>
      <c r="M32" s="421">
        <v>5660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s="4" customFormat="1" ht="27">
      <c r="A33" s="186"/>
      <c r="B33" s="83" t="s">
        <v>1033</v>
      </c>
      <c r="C33" s="88" t="s">
        <v>117</v>
      </c>
      <c r="D33" s="466" t="s">
        <v>281</v>
      </c>
      <c r="E33" s="87" t="s">
        <v>652</v>
      </c>
      <c r="F33" s="556" t="str">
        <f t="shared" si="1"/>
        <v>@</v>
      </c>
      <c r="G33" s="101"/>
      <c r="H33" s="127" t="s">
        <v>225</v>
      </c>
      <c r="I33" s="106"/>
      <c r="J33" s="124" t="s">
        <v>258</v>
      </c>
      <c r="K33" s="124"/>
      <c r="L33" s="124"/>
      <c r="M33" s="421">
        <v>7440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s="4" customFormat="1" ht="30" customHeight="1">
      <c r="A34" s="186"/>
      <c r="B34" s="19" t="s">
        <v>1034</v>
      </c>
      <c r="C34" s="32" t="s">
        <v>117</v>
      </c>
      <c r="D34" s="467" t="s">
        <v>452</v>
      </c>
      <c r="E34" s="26" t="s">
        <v>650</v>
      </c>
      <c r="F34" s="556" t="str">
        <f t="shared" si="1"/>
        <v>@</v>
      </c>
      <c r="G34" s="101"/>
      <c r="H34" s="125" t="s">
        <v>198</v>
      </c>
      <c r="I34" s="105" t="s">
        <v>167</v>
      </c>
      <c r="J34" s="121" t="s">
        <v>170</v>
      </c>
      <c r="K34" s="121"/>
      <c r="L34" s="121"/>
      <c r="M34" s="421">
        <v>7410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s="4" customFormat="1" ht="35.25" customHeight="1">
      <c r="A35" s="186"/>
      <c r="B35" s="19" t="s">
        <v>1035</v>
      </c>
      <c r="C35" s="32" t="s">
        <v>117</v>
      </c>
      <c r="D35" s="467" t="s">
        <v>451</v>
      </c>
      <c r="E35" s="26" t="s">
        <v>649</v>
      </c>
      <c r="F35" s="556" t="str">
        <f t="shared" si="1"/>
        <v>@</v>
      </c>
      <c r="G35" s="101"/>
      <c r="H35" s="125" t="s">
        <v>197</v>
      </c>
      <c r="I35" s="451"/>
      <c r="J35" s="121" t="s">
        <v>172</v>
      </c>
      <c r="K35" s="121"/>
      <c r="L35" s="121"/>
      <c r="M35" s="421">
        <v>7410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s="4" customFormat="1" ht="39.75" customHeight="1">
      <c r="A36" s="186"/>
      <c r="B36" s="19" t="s">
        <v>1036</v>
      </c>
      <c r="C36" s="32" t="s">
        <v>117</v>
      </c>
      <c r="D36" s="467" t="s">
        <v>453</v>
      </c>
      <c r="E36" s="26" t="s">
        <v>651</v>
      </c>
      <c r="F36" s="556" t="str">
        <f t="shared" si="1"/>
        <v>@</v>
      </c>
      <c r="G36" s="101"/>
      <c r="H36" s="125" t="s">
        <v>194</v>
      </c>
      <c r="I36" s="106"/>
      <c r="J36" s="121" t="s">
        <v>170</v>
      </c>
      <c r="K36" s="121"/>
      <c r="L36" s="121"/>
      <c r="M36" s="421">
        <v>7410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4" customFormat="1" ht="49.5" customHeight="1">
      <c r="A37" s="186"/>
      <c r="B37" s="19" t="s">
        <v>1037</v>
      </c>
      <c r="C37" s="32" t="s">
        <v>117</v>
      </c>
      <c r="D37" s="467" t="s">
        <v>450</v>
      </c>
      <c r="E37" s="160" t="s">
        <v>122</v>
      </c>
      <c r="F37" s="556" t="str">
        <f t="shared" si="1"/>
        <v>@</v>
      </c>
      <c r="G37" s="101"/>
      <c r="H37" s="175" t="s">
        <v>193</v>
      </c>
      <c r="I37" s="105" t="s">
        <v>167</v>
      </c>
      <c r="J37" s="134" t="s">
        <v>171</v>
      </c>
      <c r="K37" s="134"/>
      <c r="L37" s="134"/>
      <c r="M37" s="421">
        <v>5660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4" customFormat="1" ht="27">
      <c r="A38" s="186"/>
      <c r="B38" s="83" t="s">
        <v>1038</v>
      </c>
      <c r="C38" s="32" t="s">
        <v>117</v>
      </c>
      <c r="D38" s="386" t="s">
        <v>884</v>
      </c>
      <c r="E38" s="87" t="s">
        <v>486</v>
      </c>
      <c r="F38" s="556" t="str">
        <f t="shared" si="1"/>
        <v>@</v>
      </c>
      <c r="G38" s="101"/>
      <c r="H38" s="127" t="s">
        <v>222</v>
      </c>
      <c r="I38" s="174" t="s">
        <v>167</v>
      </c>
      <c r="J38" s="124" t="s">
        <v>481</v>
      </c>
      <c r="K38" s="317" t="s">
        <v>669</v>
      </c>
      <c r="L38" s="124"/>
      <c r="M38" s="421">
        <v>7440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4" customFormat="1" ht="30.75" customHeight="1">
      <c r="A39" s="186"/>
      <c r="B39" s="83" t="s">
        <v>1039</v>
      </c>
      <c r="C39" s="32" t="s">
        <v>117</v>
      </c>
      <c r="D39" s="386" t="s">
        <v>5</v>
      </c>
      <c r="E39" s="26" t="s">
        <v>504</v>
      </c>
      <c r="F39" s="556" t="str">
        <f t="shared" si="1"/>
        <v>@</v>
      </c>
      <c r="G39" s="101"/>
      <c r="H39" s="127" t="s">
        <v>259</v>
      </c>
      <c r="I39" s="106"/>
      <c r="J39" s="124" t="s">
        <v>171</v>
      </c>
      <c r="K39" s="124"/>
      <c r="L39" s="124"/>
      <c r="M39" s="421">
        <v>6940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4" customFormat="1" ht="27">
      <c r="A40" s="186"/>
      <c r="B40" s="19" t="s">
        <v>1040</v>
      </c>
      <c r="C40" s="32" t="s">
        <v>117</v>
      </c>
      <c r="D40" s="386" t="s">
        <v>882</v>
      </c>
      <c r="E40" s="87" t="s">
        <v>645</v>
      </c>
      <c r="F40" s="556" t="str">
        <f t="shared" si="1"/>
        <v>@</v>
      </c>
      <c r="G40" s="468"/>
      <c r="H40" s="127" t="s">
        <v>681</v>
      </c>
      <c r="I40" s="174"/>
      <c r="J40" s="124" t="s">
        <v>616</v>
      </c>
      <c r="K40" s="317" t="s">
        <v>566</v>
      </c>
      <c r="L40" s="124"/>
      <c r="M40" s="421">
        <v>8710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4" customFormat="1" ht="22.5" customHeight="1">
      <c r="A41" s="186"/>
      <c r="B41" s="83" t="s">
        <v>1041</v>
      </c>
      <c r="C41" s="32" t="s">
        <v>113</v>
      </c>
      <c r="D41" s="386" t="s">
        <v>882</v>
      </c>
      <c r="E41" s="87" t="s">
        <v>645</v>
      </c>
      <c r="F41" s="556" t="str">
        <f t="shared" si="1"/>
        <v>@</v>
      </c>
      <c r="G41" s="468"/>
      <c r="H41" s="127"/>
      <c r="I41" s="174"/>
      <c r="J41" s="124" t="s">
        <v>616</v>
      </c>
      <c r="K41" s="317" t="s">
        <v>566</v>
      </c>
      <c r="L41" s="351" t="s">
        <v>13</v>
      </c>
      <c r="M41" s="421">
        <v>14610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35" s="56" customFormat="1" ht="23.25" customHeight="1">
      <c r="A42" s="186"/>
      <c r="B42" s="189"/>
      <c r="C42" s="190"/>
      <c r="D42" s="380" t="s">
        <v>288</v>
      </c>
      <c r="E42" s="203"/>
      <c r="F42" s="429"/>
      <c r="G42" s="208"/>
      <c r="H42" s="209"/>
      <c r="I42" s="210"/>
      <c r="J42" s="211"/>
      <c r="K42" s="212"/>
      <c r="L42" s="212"/>
      <c r="M42" s="568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223" s="8" customFormat="1" ht="32.25" customHeight="1">
      <c r="A43" s="186"/>
      <c r="B43" s="19" t="s">
        <v>1042</v>
      </c>
      <c r="C43" s="32" t="s">
        <v>117</v>
      </c>
      <c r="D43" s="381" t="s">
        <v>522</v>
      </c>
      <c r="E43" s="137" t="s">
        <v>34</v>
      </c>
      <c r="F43" s="556" t="str">
        <f>HYPERLINK("http://www.bosal-autoflex.ru/instructions1/"&amp;LEFT(B43,4)&amp;MID(B43,6,4)&amp;".pdf","@")</f>
        <v>@</v>
      </c>
      <c r="G43" s="103"/>
      <c r="H43" s="176" t="s">
        <v>200</v>
      </c>
      <c r="I43" s="107"/>
      <c r="J43" s="115" t="s">
        <v>173</v>
      </c>
      <c r="K43" s="124" t="s">
        <v>566</v>
      </c>
      <c r="L43" s="117"/>
      <c r="M43" s="421">
        <v>8180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2:223" ht="18.75" customHeight="1">
      <c r="B44" s="213"/>
      <c r="C44" s="214"/>
      <c r="D44" s="388" t="s">
        <v>138</v>
      </c>
      <c r="E44" s="215"/>
      <c r="F44" s="559"/>
      <c r="G44" s="216"/>
      <c r="H44" s="217"/>
      <c r="I44" s="218"/>
      <c r="J44" s="211"/>
      <c r="K44" s="211"/>
      <c r="L44" s="211"/>
      <c r="M44" s="56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</row>
    <row r="45" spans="2:223" ht="21.75" customHeight="1">
      <c r="B45" s="19" t="s">
        <v>1043</v>
      </c>
      <c r="C45" s="32" t="s">
        <v>117</v>
      </c>
      <c r="D45" s="381" t="s">
        <v>287</v>
      </c>
      <c r="E45" s="26" t="s">
        <v>130</v>
      </c>
      <c r="F45" s="556" t="str">
        <f aca="true" t="shared" si="2" ref="F45:F66">HYPERLINK("http://www.bosal-autoflex.ru/instructions1/"&amp;LEFT(B45,4)&amp;MID(B45,6,4)&amp;".pdf","@")</f>
        <v>@</v>
      </c>
      <c r="G45" s="101"/>
      <c r="H45" s="125" t="s">
        <v>203</v>
      </c>
      <c r="I45" s="174" t="s">
        <v>167</v>
      </c>
      <c r="J45" s="115" t="s">
        <v>173</v>
      </c>
      <c r="K45" s="134"/>
      <c r="L45" s="134"/>
      <c r="M45" s="421">
        <v>5760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</row>
    <row r="46" spans="2:223" ht="21" customHeight="1">
      <c r="B46" s="272" t="s">
        <v>1044</v>
      </c>
      <c r="C46" s="288" t="s">
        <v>50</v>
      </c>
      <c r="D46" s="475" t="s">
        <v>592</v>
      </c>
      <c r="E46" s="274" t="s">
        <v>590</v>
      </c>
      <c r="F46" s="556" t="str">
        <f t="shared" si="2"/>
        <v>@</v>
      </c>
      <c r="G46" s="101"/>
      <c r="H46" s="125" t="s">
        <v>239</v>
      </c>
      <c r="I46" s="471"/>
      <c r="J46" s="305" t="s">
        <v>591</v>
      </c>
      <c r="K46" s="134"/>
      <c r="L46" s="134"/>
      <c r="M46" s="421">
        <v>5650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</row>
    <row r="47" spans="2:223" ht="18.75" customHeight="1">
      <c r="B47" s="19" t="s">
        <v>1045</v>
      </c>
      <c r="C47" s="32" t="s">
        <v>117</v>
      </c>
      <c r="D47" s="381" t="s">
        <v>626</v>
      </c>
      <c r="E47" s="26" t="s">
        <v>486</v>
      </c>
      <c r="F47" s="556" t="str">
        <f t="shared" si="2"/>
        <v>@</v>
      </c>
      <c r="G47" s="101"/>
      <c r="H47" s="125" t="s">
        <v>615</v>
      </c>
      <c r="I47" s="302" t="s">
        <v>495</v>
      </c>
      <c r="J47" s="305" t="s">
        <v>591</v>
      </c>
      <c r="K47" s="115"/>
      <c r="L47" s="134"/>
      <c r="M47" s="421">
        <v>5650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</row>
    <row r="48" spans="2:223" ht="18.75" customHeight="1">
      <c r="B48" s="155" t="s">
        <v>1435</v>
      </c>
      <c r="C48" s="275" t="s">
        <v>117</v>
      </c>
      <c r="D48" s="381" t="s">
        <v>1436</v>
      </c>
      <c r="E48" s="289" t="s">
        <v>763</v>
      </c>
      <c r="F48" s="556" t="str">
        <f t="shared" si="2"/>
        <v>@</v>
      </c>
      <c r="G48" s="580" t="s">
        <v>1418</v>
      </c>
      <c r="H48" s="300" t="s">
        <v>706</v>
      </c>
      <c r="I48" s="510"/>
      <c r="J48" s="579" t="s">
        <v>172</v>
      </c>
      <c r="K48" s="115"/>
      <c r="L48" s="134"/>
      <c r="M48" s="421">
        <v>5650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</row>
    <row r="49" spans="2:223" ht="18.75" customHeight="1">
      <c r="B49" s="155" t="s">
        <v>1046</v>
      </c>
      <c r="C49" s="275" t="s">
        <v>117</v>
      </c>
      <c r="D49" s="389" t="s">
        <v>886</v>
      </c>
      <c r="E49" s="289" t="s">
        <v>130</v>
      </c>
      <c r="F49" s="556" t="str">
        <f t="shared" si="2"/>
        <v>@</v>
      </c>
      <c r="G49" s="296"/>
      <c r="H49" s="300" t="s">
        <v>254</v>
      </c>
      <c r="I49" s="276"/>
      <c r="J49" s="304" t="s">
        <v>170</v>
      </c>
      <c r="K49" s="115"/>
      <c r="L49" s="134"/>
      <c r="M49" s="421">
        <v>5700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</row>
    <row r="50" spans="2:223" ht="18.75" customHeight="1">
      <c r="B50" s="19" t="s">
        <v>1047</v>
      </c>
      <c r="C50" s="32" t="s">
        <v>117</v>
      </c>
      <c r="D50" s="381" t="s">
        <v>627</v>
      </c>
      <c r="E50" s="26" t="s">
        <v>488</v>
      </c>
      <c r="F50" s="556" t="str">
        <f t="shared" si="2"/>
        <v>@</v>
      </c>
      <c r="G50" s="101"/>
      <c r="H50" s="306" t="s">
        <v>628</v>
      </c>
      <c r="I50" s="302"/>
      <c r="J50" s="305" t="s">
        <v>170</v>
      </c>
      <c r="K50" s="303"/>
      <c r="L50" s="134"/>
      <c r="M50" s="421">
        <v>6130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</row>
    <row r="51" spans="2:223" ht="35.25" customHeight="1">
      <c r="B51" s="19" t="s">
        <v>1048</v>
      </c>
      <c r="C51" s="32" t="s">
        <v>117</v>
      </c>
      <c r="D51" s="381" t="s">
        <v>406</v>
      </c>
      <c r="E51" s="26" t="s">
        <v>797</v>
      </c>
      <c r="F51" s="556" t="str">
        <f t="shared" si="2"/>
        <v>@</v>
      </c>
      <c r="G51" s="101"/>
      <c r="H51" s="307" t="s">
        <v>202</v>
      </c>
      <c r="I51" s="470"/>
      <c r="J51" s="473" t="s">
        <v>185</v>
      </c>
      <c r="K51" s="303"/>
      <c r="L51" s="116"/>
      <c r="M51" s="421">
        <v>8260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</row>
    <row r="52" spans="2:223" ht="22.5" customHeight="1">
      <c r="B52" s="332" t="s">
        <v>1049</v>
      </c>
      <c r="C52" s="311" t="s">
        <v>117</v>
      </c>
      <c r="D52" s="391" t="s">
        <v>988</v>
      </c>
      <c r="E52" s="469" t="s">
        <v>987</v>
      </c>
      <c r="F52" s="556" t="str">
        <f t="shared" si="2"/>
        <v>@</v>
      </c>
      <c r="G52" s="101"/>
      <c r="H52" s="307" t="s">
        <v>624</v>
      </c>
      <c r="I52" s="472" t="s">
        <v>495</v>
      </c>
      <c r="J52" s="473" t="s">
        <v>170</v>
      </c>
      <c r="K52" s="474"/>
      <c r="L52" s="116"/>
      <c r="M52" s="421">
        <v>7030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</row>
    <row r="53" spans="2:223" ht="22.5" customHeight="1">
      <c r="B53" s="332" t="s">
        <v>1050</v>
      </c>
      <c r="C53" s="311" t="s">
        <v>117</v>
      </c>
      <c r="D53" s="391" t="s">
        <v>989</v>
      </c>
      <c r="E53" s="469" t="s">
        <v>763</v>
      </c>
      <c r="F53" s="556" t="str">
        <f t="shared" si="2"/>
        <v>@</v>
      </c>
      <c r="G53" s="101"/>
      <c r="H53" s="307" t="s">
        <v>615</v>
      </c>
      <c r="I53" s="472" t="s">
        <v>495</v>
      </c>
      <c r="J53" s="473" t="s">
        <v>170</v>
      </c>
      <c r="K53" s="474"/>
      <c r="L53" s="116"/>
      <c r="M53" s="421">
        <v>7030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</row>
    <row r="54" spans="2:223" ht="18.75" customHeight="1">
      <c r="B54" s="278"/>
      <c r="C54" s="279"/>
      <c r="D54" s="392" t="s">
        <v>764</v>
      </c>
      <c r="E54" s="280"/>
      <c r="F54" s="559"/>
      <c r="G54" s="281"/>
      <c r="H54" s="282"/>
      <c r="I54" s="283"/>
      <c r="J54" s="284"/>
      <c r="K54" s="206"/>
      <c r="L54" s="211"/>
      <c r="M54" s="568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</row>
    <row r="55" spans="2:223" ht="22.5" customHeight="1">
      <c r="B55" s="332" t="s">
        <v>1051</v>
      </c>
      <c r="C55" s="311" t="s">
        <v>117</v>
      </c>
      <c r="D55" s="391" t="s">
        <v>765</v>
      </c>
      <c r="E55" s="312" t="s">
        <v>645</v>
      </c>
      <c r="F55" s="556" t="str">
        <f t="shared" si="2"/>
        <v>@</v>
      </c>
      <c r="G55" s="468"/>
      <c r="H55" s="307" t="s">
        <v>766</v>
      </c>
      <c r="I55" s="308"/>
      <c r="J55" s="309" t="s">
        <v>176</v>
      </c>
      <c r="K55" s="303" t="s">
        <v>566</v>
      </c>
      <c r="L55" s="134"/>
      <c r="M55" s="421">
        <v>8180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</row>
    <row r="56" spans="2:223" ht="18.75" customHeight="1">
      <c r="B56" s="278"/>
      <c r="C56" s="279"/>
      <c r="D56" s="392" t="s">
        <v>136</v>
      </c>
      <c r="E56" s="280"/>
      <c r="F56" s="559"/>
      <c r="G56" s="281"/>
      <c r="H56" s="282"/>
      <c r="I56" s="283"/>
      <c r="J56" s="284"/>
      <c r="K56" s="206"/>
      <c r="L56" s="211"/>
      <c r="M56" s="568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</row>
    <row r="57" spans="2:223" ht="32.25" customHeight="1">
      <c r="B57" s="496" t="s">
        <v>1052</v>
      </c>
      <c r="C57" s="439" t="s">
        <v>117</v>
      </c>
      <c r="D57" s="497" t="s">
        <v>539</v>
      </c>
      <c r="E57" s="498" t="s">
        <v>513</v>
      </c>
      <c r="F57" s="556" t="str">
        <f t="shared" si="2"/>
        <v>@</v>
      </c>
      <c r="G57" s="499"/>
      <c r="H57" s="442" t="s">
        <v>228</v>
      </c>
      <c r="I57" s="528" t="s">
        <v>167</v>
      </c>
      <c r="J57" s="529" t="s">
        <v>178</v>
      </c>
      <c r="K57" s="529" t="s">
        <v>566</v>
      </c>
      <c r="L57" s="445"/>
      <c r="M57" s="421">
        <v>7550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</row>
    <row r="58" spans="2:223" ht="41.25" customHeight="1">
      <c r="B58" s="19" t="s">
        <v>1053</v>
      </c>
      <c r="C58" s="32" t="s">
        <v>117</v>
      </c>
      <c r="D58" s="381" t="s">
        <v>22</v>
      </c>
      <c r="E58" s="26" t="s">
        <v>291</v>
      </c>
      <c r="F58" s="556" t="str">
        <f t="shared" si="2"/>
        <v>@</v>
      </c>
      <c r="G58" s="101"/>
      <c r="H58" s="125" t="s">
        <v>203</v>
      </c>
      <c r="I58" s="105" t="s">
        <v>167</v>
      </c>
      <c r="J58" s="134" t="s">
        <v>172</v>
      </c>
      <c r="K58" s="134"/>
      <c r="L58" s="134"/>
      <c r="M58" s="421">
        <v>7440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</row>
    <row r="59" spans="2:223" ht="66" customHeight="1">
      <c r="B59" s="19" t="s">
        <v>1054</v>
      </c>
      <c r="C59" s="32" t="s">
        <v>117</v>
      </c>
      <c r="D59" s="381" t="s">
        <v>1388</v>
      </c>
      <c r="E59" s="26" t="s">
        <v>54</v>
      </c>
      <c r="F59" s="556" t="str">
        <f t="shared" si="2"/>
        <v>@</v>
      </c>
      <c r="G59" s="101"/>
      <c r="H59" s="125" t="s">
        <v>255</v>
      </c>
      <c r="I59" s="105"/>
      <c r="J59" s="115" t="s">
        <v>178</v>
      </c>
      <c r="K59" s="124" t="s">
        <v>566</v>
      </c>
      <c r="L59" s="134"/>
      <c r="M59" s="421">
        <v>6610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</row>
    <row r="60" spans="2:223" ht="24" customHeight="1">
      <c r="B60" s="19" t="s">
        <v>1206</v>
      </c>
      <c r="C60" s="32" t="s">
        <v>117</v>
      </c>
      <c r="D60" s="48" t="s">
        <v>1535</v>
      </c>
      <c r="E60" s="26" t="s">
        <v>401</v>
      </c>
      <c r="F60" s="556" t="str">
        <f t="shared" si="2"/>
        <v>@</v>
      </c>
      <c r="G60" s="101"/>
      <c r="H60" s="127" t="s">
        <v>478</v>
      </c>
      <c r="I60" s="174" t="s">
        <v>167</v>
      </c>
      <c r="J60" s="124" t="s">
        <v>479</v>
      </c>
      <c r="K60" s="134"/>
      <c r="L60" s="313"/>
      <c r="M60" s="421">
        <v>6640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</row>
    <row r="61" spans="2:223" ht="27">
      <c r="B61" s="19" t="s">
        <v>1055</v>
      </c>
      <c r="C61" s="32" t="s">
        <v>117</v>
      </c>
      <c r="D61" s="381" t="s">
        <v>634</v>
      </c>
      <c r="E61" s="26" t="s">
        <v>590</v>
      </c>
      <c r="F61" s="556" t="str">
        <f t="shared" si="2"/>
        <v>@</v>
      </c>
      <c r="G61" s="101"/>
      <c r="H61" s="125" t="s">
        <v>619</v>
      </c>
      <c r="I61" s="105" t="s">
        <v>167</v>
      </c>
      <c r="J61" s="134" t="s">
        <v>172</v>
      </c>
      <c r="K61" s="317" t="s">
        <v>566</v>
      </c>
      <c r="L61" s="134"/>
      <c r="M61" s="421">
        <v>6310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1:223" s="82" customFormat="1" ht="66" customHeight="1">
      <c r="A62" s="186"/>
      <c r="B62" s="88" t="s">
        <v>1056</v>
      </c>
      <c r="C62" s="32" t="s">
        <v>117</v>
      </c>
      <c r="D62" s="476" t="s">
        <v>888</v>
      </c>
      <c r="E62" s="99" t="s">
        <v>889</v>
      </c>
      <c r="F62" s="556" t="str">
        <f t="shared" si="2"/>
        <v>@</v>
      </c>
      <c r="G62" s="101"/>
      <c r="H62" s="129" t="s">
        <v>561</v>
      </c>
      <c r="I62" s="105" t="s">
        <v>167</v>
      </c>
      <c r="J62" s="113" t="s">
        <v>170</v>
      </c>
      <c r="K62" s="318" t="s">
        <v>596</v>
      </c>
      <c r="L62" s="116"/>
      <c r="M62" s="421">
        <v>6580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82" customFormat="1" ht="27">
      <c r="A63" s="186"/>
      <c r="B63" s="19" t="s">
        <v>1057</v>
      </c>
      <c r="C63" s="32" t="s">
        <v>117</v>
      </c>
      <c r="D63" s="381" t="s">
        <v>794</v>
      </c>
      <c r="E63" s="26" t="s">
        <v>645</v>
      </c>
      <c r="F63" s="556" t="str">
        <f t="shared" si="2"/>
        <v>@</v>
      </c>
      <c r="G63" s="468"/>
      <c r="H63" s="125" t="s">
        <v>629</v>
      </c>
      <c r="I63" s="105"/>
      <c r="J63" s="115" t="s">
        <v>173</v>
      </c>
      <c r="K63" s="317" t="s">
        <v>566</v>
      </c>
      <c r="L63" s="134"/>
      <c r="M63" s="421">
        <v>5930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2:223" ht="27">
      <c r="B64" s="19" t="s">
        <v>1058</v>
      </c>
      <c r="C64" s="32" t="s">
        <v>166</v>
      </c>
      <c r="D64" s="48" t="s">
        <v>546</v>
      </c>
      <c r="E64" s="26" t="s">
        <v>137</v>
      </c>
      <c r="F64" s="556" t="str">
        <f t="shared" si="2"/>
        <v>@</v>
      </c>
      <c r="G64" s="101"/>
      <c r="H64" s="127" t="s">
        <v>268</v>
      </c>
      <c r="I64" s="109"/>
      <c r="J64" s="124" t="s">
        <v>186</v>
      </c>
      <c r="K64" s="124" t="s">
        <v>566</v>
      </c>
      <c r="L64" s="116"/>
      <c r="M64" s="421">
        <v>14660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</row>
    <row r="65" spans="2:223" ht="27">
      <c r="B65" s="19" t="s">
        <v>1453</v>
      </c>
      <c r="C65" s="32" t="s">
        <v>124</v>
      </c>
      <c r="D65" s="48" t="s">
        <v>1454</v>
      </c>
      <c r="E65" s="26" t="s">
        <v>137</v>
      </c>
      <c r="F65" s="556" t="str">
        <f>HYPERLINK("http://www.bosal-autoflex.ru/instructions1/"&amp;LEFT(B65,4)&amp;MID(B65,6,4)&amp;".pdf","@")</f>
        <v>@</v>
      </c>
      <c r="G65" s="249" t="s">
        <v>1418</v>
      </c>
      <c r="H65" s="127"/>
      <c r="I65" s="109"/>
      <c r="J65" s="124" t="s">
        <v>186</v>
      </c>
      <c r="K65" s="124" t="s">
        <v>566</v>
      </c>
      <c r="L65" s="116"/>
      <c r="M65" s="421">
        <v>9550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</row>
    <row r="66" spans="1:223" s="8" customFormat="1" ht="35.25" customHeight="1">
      <c r="A66" s="186"/>
      <c r="B66" s="88" t="s">
        <v>1059</v>
      </c>
      <c r="C66" s="32" t="s">
        <v>113</v>
      </c>
      <c r="D66" s="394" t="s">
        <v>887</v>
      </c>
      <c r="E66" s="85" t="s">
        <v>130</v>
      </c>
      <c r="F66" s="556" t="str">
        <f t="shared" si="2"/>
        <v>@</v>
      </c>
      <c r="G66" s="101"/>
      <c r="H66" s="129" t="s">
        <v>267</v>
      </c>
      <c r="I66" s="174"/>
      <c r="J66" s="317" t="s">
        <v>184</v>
      </c>
      <c r="K66" s="317" t="s">
        <v>566</v>
      </c>
      <c r="L66" s="134"/>
      <c r="M66" s="421">
        <v>10340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</row>
    <row r="67" spans="1:223" s="56" customFormat="1" ht="18.75" customHeight="1">
      <c r="A67" s="186"/>
      <c r="B67" s="189"/>
      <c r="C67" s="190"/>
      <c r="D67" s="396" t="s">
        <v>292</v>
      </c>
      <c r="E67" s="203"/>
      <c r="F67" s="203"/>
      <c r="G67" s="193"/>
      <c r="H67" s="204"/>
      <c r="I67" s="205"/>
      <c r="J67" s="206"/>
      <c r="K67" s="207"/>
      <c r="L67" s="212"/>
      <c r="M67" s="568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</row>
    <row r="68" spans="1:27" s="94" customFormat="1" ht="48" customHeight="1">
      <c r="A68" s="186"/>
      <c r="B68" s="83" t="s">
        <v>1060</v>
      </c>
      <c r="C68" s="32" t="s">
        <v>50</v>
      </c>
      <c r="D68" s="381" t="s">
        <v>606</v>
      </c>
      <c r="E68" s="87" t="s">
        <v>37</v>
      </c>
      <c r="F68" s="556" t="str">
        <f>HYPERLINK("http://www.bosal-autoflex.ru/instructions1/"&amp;LEFT(B68,4)&amp;MID(B68,6,4)&amp;".pdf","@")</f>
        <v>@</v>
      </c>
      <c r="G68" s="101"/>
      <c r="H68" s="127" t="s">
        <v>244</v>
      </c>
      <c r="I68" s="451"/>
      <c r="J68" s="124" t="s">
        <v>261</v>
      </c>
      <c r="K68" s="124"/>
      <c r="L68" s="116"/>
      <c r="M68" s="421">
        <v>5730</v>
      </c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</row>
    <row r="69" spans="1:27" s="94" customFormat="1" ht="48" customHeight="1">
      <c r="A69" s="186"/>
      <c r="B69" s="19" t="s">
        <v>1035</v>
      </c>
      <c r="C69" s="25" t="s">
        <v>117</v>
      </c>
      <c r="D69" s="395" t="s">
        <v>890</v>
      </c>
      <c r="E69" s="26" t="s">
        <v>757</v>
      </c>
      <c r="F69" s="556" t="str">
        <f aca="true" t="shared" si="3" ref="F69:F132">HYPERLINK("http://www.bosal-autoflex.ru/instructions1/"&amp;LEFT(B69,4)&amp;MID(B69,6,4)&amp;".pdf","@")</f>
        <v>@</v>
      </c>
      <c r="G69" s="102"/>
      <c r="H69" s="125" t="s">
        <v>197</v>
      </c>
      <c r="I69" s="477"/>
      <c r="J69" s="121" t="s">
        <v>172</v>
      </c>
      <c r="K69" s="121"/>
      <c r="L69" s="116"/>
      <c r="M69" s="421">
        <v>7410</v>
      </c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</row>
    <row r="70" spans="1:215" s="96" customFormat="1" ht="51" customHeight="1">
      <c r="A70" s="186"/>
      <c r="B70" s="19" t="s">
        <v>1037</v>
      </c>
      <c r="C70" s="25" t="s">
        <v>117</v>
      </c>
      <c r="D70" s="381" t="s">
        <v>83</v>
      </c>
      <c r="E70" s="26" t="s">
        <v>122</v>
      </c>
      <c r="F70" s="556" t="str">
        <f t="shared" si="3"/>
        <v>@</v>
      </c>
      <c r="G70" s="102"/>
      <c r="H70" s="125" t="s">
        <v>193</v>
      </c>
      <c r="I70" s="105" t="s">
        <v>167</v>
      </c>
      <c r="J70" s="121" t="s">
        <v>171</v>
      </c>
      <c r="K70" s="121"/>
      <c r="L70" s="116"/>
      <c r="M70" s="421">
        <v>5660</v>
      </c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</row>
    <row r="71" spans="1:215" s="96" customFormat="1" ht="27">
      <c r="A71" s="186"/>
      <c r="B71" s="83" t="s">
        <v>1061</v>
      </c>
      <c r="C71" s="32" t="s">
        <v>117</v>
      </c>
      <c r="D71" s="381" t="s">
        <v>285</v>
      </c>
      <c r="E71" s="87" t="s">
        <v>121</v>
      </c>
      <c r="F71" s="556" t="str">
        <f t="shared" si="3"/>
        <v>@</v>
      </c>
      <c r="G71" s="101"/>
      <c r="H71" s="127" t="s">
        <v>192</v>
      </c>
      <c r="I71" s="106"/>
      <c r="J71" s="124" t="s">
        <v>283</v>
      </c>
      <c r="K71" s="124"/>
      <c r="L71" s="116"/>
      <c r="M71" s="421">
        <v>3740</v>
      </c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</row>
    <row r="72" spans="1:215" s="96" customFormat="1" ht="27">
      <c r="A72" s="186"/>
      <c r="B72" s="83" t="s">
        <v>1062</v>
      </c>
      <c r="C72" s="32" t="s">
        <v>117</v>
      </c>
      <c r="D72" s="381" t="s">
        <v>468</v>
      </c>
      <c r="E72" s="87" t="s">
        <v>164</v>
      </c>
      <c r="F72" s="556" t="str">
        <f t="shared" si="3"/>
        <v>@</v>
      </c>
      <c r="G72" s="101"/>
      <c r="H72" s="127" t="s">
        <v>260</v>
      </c>
      <c r="I72" s="106"/>
      <c r="J72" s="124" t="s">
        <v>261</v>
      </c>
      <c r="K72" s="124"/>
      <c r="L72" s="116"/>
      <c r="M72" s="421">
        <v>4740</v>
      </c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</row>
    <row r="73" spans="1:215" s="96" customFormat="1" ht="31.5" customHeight="1">
      <c r="A73" s="186"/>
      <c r="B73" s="19" t="s">
        <v>1034</v>
      </c>
      <c r="C73" s="25" t="s">
        <v>117</v>
      </c>
      <c r="D73" s="383" t="s">
        <v>454</v>
      </c>
      <c r="E73" s="26" t="s">
        <v>651</v>
      </c>
      <c r="F73" s="556" t="str">
        <f t="shared" si="3"/>
        <v>@</v>
      </c>
      <c r="G73" s="102"/>
      <c r="H73" s="125" t="s">
        <v>198</v>
      </c>
      <c r="I73" s="174" t="s">
        <v>167</v>
      </c>
      <c r="J73" s="121" t="s">
        <v>170</v>
      </c>
      <c r="K73" s="121"/>
      <c r="L73" s="116"/>
      <c r="M73" s="421">
        <v>7410</v>
      </c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</row>
    <row r="74" spans="1:215" s="96" customFormat="1" ht="32.25" customHeight="1">
      <c r="A74" s="186"/>
      <c r="B74" s="83" t="s">
        <v>1039</v>
      </c>
      <c r="C74" s="32" t="s">
        <v>117</v>
      </c>
      <c r="D74" s="385" t="s">
        <v>6</v>
      </c>
      <c r="E74" s="26" t="s">
        <v>505</v>
      </c>
      <c r="F74" s="556" t="str">
        <f t="shared" si="3"/>
        <v>@</v>
      </c>
      <c r="G74" s="101"/>
      <c r="H74" s="127" t="s">
        <v>259</v>
      </c>
      <c r="I74" s="106"/>
      <c r="J74" s="124" t="s">
        <v>171</v>
      </c>
      <c r="K74" s="124"/>
      <c r="L74" s="116"/>
      <c r="M74" s="421">
        <v>6940</v>
      </c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</row>
    <row r="75" spans="1:223" s="57" customFormat="1" ht="16.5" customHeight="1">
      <c r="A75" s="186"/>
      <c r="B75" s="213"/>
      <c r="C75" s="214"/>
      <c r="D75" s="396" t="s">
        <v>293</v>
      </c>
      <c r="E75" s="213"/>
      <c r="F75" s="559"/>
      <c r="G75" s="219"/>
      <c r="H75" s="204"/>
      <c r="I75" s="221"/>
      <c r="J75" s="206"/>
      <c r="K75" s="206"/>
      <c r="L75" s="211"/>
      <c r="M75" s="56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</row>
    <row r="76" spans="1:223" s="13" customFormat="1" ht="45.75" customHeight="1">
      <c r="A76" s="186"/>
      <c r="B76" s="19" t="s">
        <v>1042</v>
      </c>
      <c r="C76" s="19" t="s">
        <v>117</v>
      </c>
      <c r="D76" s="381" t="s">
        <v>521</v>
      </c>
      <c r="E76" s="137" t="s">
        <v>41</v>
      </c>
      <c r="F76" s="556" t="str">
        <f t="shared" si="3"/>
        <v>@</v>
      </c>
      <c r="G76" s="103"/>
      <c r="H76" s="176" t="s">
        <v>200</v>
      </c>
      <c r="I76" s="107"/>
      <c r="J76" s="112" t="s">
        <v>173</v>
      </c>
      <c r="K76" s="124" t="s">
        <v>566</v>
      </c>
      <c r="L76" s="117"/>
      <c r="M76" s="421">
        <v>8180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</row>
    <row r="77" spans="1:223" s="82" customFormat="1" ht="21.75" customHeight="1">
      <c r="A77" s="186"/>
      <c r="B77" s="189"/>
      <c r="C77" s="189"/>
      <c r="D77" s="397" t="s">
        <v>690</v>
      </c>
      <c r="E77" s="189"/>
      <c r="F77" s="559"/>
      <c r="G77" s="189"/>
      <c r="H77" s="189"/>
      <c r="I77" s="189"/>
      <c r="J77" s="189"/>
      <c r="K77" s="189"/>
      <c r="L77" s="369"/>
      <c r="M77" s="568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</row>
    <row r="78" spans="1:223" s="82" customFormat="1" ht="20.25" customHeight="1">
      <c r="A78" s="186"/>
      <c r="B78" s="19" t="s">
        <v>1063</v>
      </c>
      <c r="C78" s="19" t="s">
        <v>117</v>
      </c>
      <c r="D78" s="381" t="s">
        <v>892</v>
      </c>
      <c r="E78" s="137" t="s">
        <v>488</v>
      </c>
      <c r="F78" s="556" t="str">
        <f t="shared" si="3"/>
        <v>@</v>
      </c>
      <c r="G78" s="479"/>
      <c r="H78" s="176" t="s">
        <v>691</v>
      </c>
      <c r="I78" s="105" t="s">
        <v>167</v>
      </c>
      <c r="J78" s="112" t="s">
        <v>170</v>
      </c>
      <c r="K78" s="124"/>
      <c r="L78" s="117"/>
      <c r="M78" s="421">
        <v>5950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</row>
    <row r="79" spans="1:223" s="82" customFormat="1" ht="20.25" customHeight="1">
      <c r="A79" s="186"/>
      <c r="B79" s="19" t="s">
        <v>1064</v>
      </c>
      <c r="C79" s="19" t="s">
        <v>117</v>
      </c>
      <c r="D79" s="381" t="s">
        <v>891</v>
      </c>
      <c r="E79" s="137">
        <v>2013</v>
      </c>
      <c r="F79" s="556" t="str">
        <f t="shared" si="3"/>
        <v>@</v>
      </c>
      <c r="G79" s="479"/>
      <c r="H79" s="176" t="s">
        <v>692</v>
      </c>
      <c r="I79" s="105"/>
      <c r="J79" s="112" t="s">
        <v>172</v>
      </c>
      <c r="K79" s="124"/>
      <c r="L79" s="117"/>
      <c r="M79" s="421">
        <v>5450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</row>
    <row r="80" spans="1:223" s="82" customFormat="1" ht="16.5" customHeight="1">
      <c r="A80" s="186"/>
      <c r="B80" s="189"/>
      <c r="C80" s="190"/>
      <c r="D80" s="380" t="s">
        <v>294</v>
      </c>
      <c r="E80" s="203"/>
      <c r="F80" s="559"/>
      <c r="G80" s="193"/>
      <c r="H80" s="204"/>
      <c r="I80" s="205"/>
      <c r="J80" s="206"/>
      <c r="K80" s="207"/>
      <c r="L80" s="212"/>
      <c r="M80" s="568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</row>
    <row r="81" spans="1:223" s="82" customFormat="1" ht="21" customHeight="1">
      <c r="A81" s="186"/>
      <c r="B81" s="83" t="s">
        <v>1065</v>
      </c>
      <c r="C81" s="83" t="s">
        <v>117</v>
      </c>
      <c r="D81" s="399" t="s">
        <v>295</v>
      </c>
      <c r="E81" s="182" t="s">
        <v>653</v>
      </c>
      <c r="F81" s="556" t="str">
        <f t="shared" si="3"/>
        <v>@</v>
      </c>
      <c r="G81" s="101"/>
      <c r="H81" s="177" t="s">
        <v>204</v>
      </c>
      <c r="I81" s="105" t="s">
        <v>167</v>
      </c>
      <c r="J81" s="115" t="s">
        <v>437</v>
      </c>
      <c r="K81" s="115"/>
      <c r="L81" s="134"/>
      <c r="M81" s="421">
        <v>5980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</row>
    <row r="82" spans="1:223" s="82" customFormat="1" ht="18.75" customHeight="1">
      <c r="A82" s="186"/>
      <c r="B82" s="88" t="s">
        <v>1066</v>
      </c>
      <c r="C82" s="32" t="s">
        <v>117</v>
      </c>
      <c r="D82" s="398" t="s">
        <v>7</v>
      </c>
      <c r="E82" s="99" t="s">
        <v>121</v>
      </c>
      <c r="F82" s="556" t="str">
        <f t="shared" si="3"/>
        <v>@</v>
      </c>
      <c r="G82" s="101"/>
      <c r="H82" s="129" t="s">
        <v>262</v>
      </c>
      <c r="I82" s="105" t="s">
        <v>167</v>
      </c>
      <c r="J82" s="131" t="s">
        <v>258</v>
      </c>
      <c r="K82" s="317"/>
      <c r="L82" s="134"/>
      <c r="M82" s="421">
        <v>6010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3" s="82" customFormat="1" ht="30.75" customHeight="1">
      <c r="A83" s="186"/>
      <c r="B83" s="88" t="s">
        <v>1067</v>
      </c>
      <c r="C83" s="32" t="s">
        <v>50</v>
      </c>
      <c r="D83" s="394" t="s">
        <v>775</v>
      </c>
      <c r="E83" s="85" t="s">
        <v>130</v>
      </c>
      <c r="F83" s="556" t="str">
        <f t="shared" si="3"/>
        <v>@</v>
      </c>
      <c r="G83" s="101"/>
      <c r="H83" s="129" t="s">
        <v>424</v>
      </c>
      <c r="I83" s="105"/>
      <c r="J83" s="131" t="s">
        <v>173</v>
      </c>
      <c r="K83" s="124" t="s">
        <v>566</v>
      </c>
      <c r="L83" s="134"/>
      <c r="M83" s="421">
        <v>8050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</row>
    <row r="84" spans="1:223" s="82" customFormat="1" ht="37.5" customHeight="1">
      <c r="A84" s="186"/>
      <c r="B84" s="88" t="s">
        <v>1059</v>
      </c>
      <c r="C84" s="32" t="s">
        <v>113</v>
      </c>
      <c r="D84" s="394" t="s">
        <v>893</v>
      </c>
      <c r="E84" s="85" t="s">
        <v>130</v>
      </c>
      <c r="F84" s="556" t="str">
        <f t="shared" si="3"/>
        <v>@</v>
      </c>
      <c r="G84" s="101"/>
      <c r="H84" s="129" t="s">
        <v>267</v>
      </c>
      <c r="I84" s="105"/>
      <c r="J84" s="131" t="s">
        <v>184</v>
      </c>
      <c r="K84" s="317" t="s">
        <v>566</v>
      </c>
      <c r="L84" s="134"/>
      <c r="M84" s="421">
        <v>10340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</row>
    <row r="85" spans="1:223" s="4" customFormat="1" ht="36" customHeight="1">
      <c r="A85" s="186"/>
      <c r="B85" s="19" t="s">
        <v>1068</v>
      </c>
      <c r="C85" s="32" t="s">
        <v>117</v>
      </c>
      <c r="D85" s="381" t="s">
        <v>622</v>
      </c>
      <c r="E85" s="26" t="s">
        <v>623</v>
      </c>
      <c r="F85" s="556" t="str">
        <f t="shared" si="3"/>
        <v>@</v>
      </c>
      <c r="G85" s="101"/>
      <c r="H85" s="125" t="s">
        <v>251</v>
      </c>
      <c r="I85" s="105" t="s">
        <v>167</v>
      </c>
      <c r="J85" s="122" t="s">
        <v>170</v>
      </c>
      <c r="K85" s="122"/>
      <c r="L85" s="134"/>
      <c r="M85" s="421">
        <v>8290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</row>
    <row r="86" spans="1:223" s="56" customFormat="1" ht="23.25" customHeight="1">
      <c r="A86" s="186"/>
      <c r="B86" s="189"/>
      <c r="C86" s="190"/>
      <c r="D86" s="380" t="s">
        <v>296</v>
      </c>
      <c r="E86" s="203"/>
      <c r="F86" s="559"/>
      <c r="G86" s="193"/>
      <c r="H86" s="204"/>
      <c r="I86" s="205"/>
      <c r="J86" s="206"/>
      <c r="K86" s="207"/>
      <c r="L86" s="212"/>
      <c r="M86" s="568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</row>
    <row r="87" spans="1:223" s="56" customFormat="1" ht="23.25" customHeight="1">
      <c r="A87" s="186"/>
      <c r="B87" s="19" t="s">
        <v>1521</v>
      </c>
      <c r="C87" s="32" t="s">
        <v>117</v>
      </c>
      <c r="D87" s="381" t="s">
        <v>1520</v>
      </c>
      <c r="E87" s="26" t="s">
        <v>763</v>
      </c>
      <c r="F87" s="556" t="str">
        <f t="shared" si="3"/>
        <v>@</v>
      </c>
      <c r="G87" s="468"/>
      <c r="H87" s="125" t="s">
        <v>706</v>
      </c>
      <c r="I87" s="105"/>
      <c r="J87" s="121" t="s">
        <v>170</v>
      </c>
      <c r="K87" s="121" t="s">
        <v>566</v>
      </c>
      <c r="L87" s="134"/>
      <c r="M87" s="421">
        <v>6660</v>
      </c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</row>
    <row r="88" spans="2:223" ht="27">
      <c r="B88" s="19" t="s">
        <v>1069</v>
      </c>
      <c r="C88" s="32" t="s">
        <v>113</v>
      </c>
      <c r="D88" s="381" t="s">
        <v>897</v>
      </c>
      <c r="E88" s="26" t="s">
        <v>763</v>
      </c>
      <c r="F88" s="556" t="str">
        <f t="shared" si="3"/>
        <v>@</v>
      </c>
      <c r="G88" s="468"/>
      <c r="H88" s="125" t="s">
        <v>113</v>
      </c>
      <c r="I88" s="105"/>
      <c r="J88" s="121" t="s">
        <v>768</v>
      </c>
      <c r="K88" s="121" t="s">
        <v>566</v>
      </c>
      <c r="L88" s="134"/>
      <c r="M88" s="421">
        <v>8850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</row>
    <row r="89" spans="2:39" ht="27">
      <c r="B89" s="19" t="s">
        <v>1070</v>
      </c>
      <c r="C89" s="32" t="s">
        <v>113</v>
      </c>
      <c r="D89" s="381" t="s">
        <v>897</v>
      </c>
      <c r="E89" s="26" t="s">
        <v>763</v>
      </c>
      <c r="F89" s="556" t="str">
        <f t="shared" si="3"/>
        <v>@</v>
      </c>
      <c r="G89" s="468"/>
      <c r="H89" s="125" t="s">
        <v>113</v>
      </c>
      <c r="I89" s="105"/>
      <c r="J89" s="122" t="s">
        <v>768</v>
      </c>
      <c r="K89" s="122" t="s">
        <v>566</v>
      </c>
      <c r="L89" s="134" t="s">
        <v>13</v>
      </c>
      <c r="M89" s="421">
        <v>14610</v>
      </c>
      <c r="AJ89" s="2"/>
      <c r="AK89" s="2"/>
      <c r="AL89" s="2"/>
      <c r="AM89" s="2"/>
    </row>
    <row r="90" spans="1:223" s="8" customFormat="1" ht="23.25" customHeight="1">
      <c r="A90" s="186"/>
      <c r="B90" s="19" t="s">
        <v>1071</v>
      </c>
      <c r="C90" s="32" t="s">
        <v>117</v>
      </c>
      <c r="D90" s="381" t="s">
        <v>39</v>
      </c>
      <c r="E90" s="26" t="s">
        <v>35</v>
      </c>
      <c r="F90" s="556" t="str">
        <f t="shared" si="3"/>
        <v>@</v>
      </c>
      <c r="G90" s="101"/>
      <c r="H90" s="127" t="s">
        <v>229</v>
      </c>
      <c r="I90" s="109"/>
      <c r="J90" s="124" t="s">
        <v>173</v>
      </c>
      <c r="K90" s="134"/>
      <c r="L90" s="370"/>
      <c r="M90" s="421">
        <v>7590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</row>
    <row r="91" spans="1:223" s="8" customFormat="1" ht="30.75" customHeight="1">
      <c r="A91" s="186"/>
      <c r="B91" s="235" t="s">
        <v>1072</v>
      </c>
      <c r="C91" s="236" t="s">
        <v>117</v>
      </c>
      <c r="D91" s="384" t="s">
        <v>39</v>
      </c>
      <c r="E91" s="237" t="s">
        <v>35</v>
      </c>
      <c r="F91" s="558"/>
      <c r="G91" s="238" t="s">
        <v>43</v>
      </c>
      <c r="H91" s="239" t="s">
        <v>229</v>
      </c>
      <c r="I91" s="240"/>
      <c r="J91" s="244" t="s">
        <v>173</v>
      </c>
      <c r="K91" s="241"/>
      <c r="L91" s="371" t="s">
        <v>190</v>
      </c>
      <c r="M91" s="339">
        <v>5399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</row>
    <row r="92" spans="2:39" ht="27">
      <c r="B92" s="19" t="s">
        <v>1073</v>
      </c>
      <c r="C92" s="32" t="s">
        <v>117</v>
      </c>
      <c r="D92" s="381" t="s">
        <v>609</v>
      </c>
      <c r="E92" s="26" t="s">
        <v>608</v>
      </c>
      <c r="F92" s="556" t="str">
        <f t="shared" si="3"/>
        <v>@</v>
      </c>
      <c r="G92" s="101"/>
      <c r="H92" s="127" t="s">
        <v>610</v>
      </c>
      <c r="I92" s="287" t="s">
        <v>167</v>
      </c>
      <c r="J92" s="113" t="s">
        <v>173</v>
      </c>
      <c r="K92" s="131"/>
      <c r="L92" s="313"/>
      <c r="M92" s="421">
        <v>8890</v>
      </c>
      <c r="AJ92" s="2"/>
      <c r="AK92" s="2"/>
      <c r="AL92" s="2"/>
      <c r="AM92" s="2"/>
    </row>
    <row r="93" spans="2:39" ht="36" customHeight="1">
      <c r="B93" s="235" t="s">
        <v>1074</v>
      </c>
      <c r="C93" s="236" t="s">
        <v>117</v>
      </c>
      <c r="D93" s="384" t="s">
        <v>66</v>
      </c>
      <c r="E93" s="237" t="s">
        <v>1516</v>
      </c>
      <c r="F93" s="558"/>
      <c r="G93" s="238" t="s">
        <v>43</v>
      </c>
      <c r="H93" s="239" t="s">
        <v>200</v>
      </c>
      <c r="I93" s="478" t="s">
        <v>167</v>
      </c>
      <c r="J93" s="242" t="s">
        <v>171</v>
      </c>
      <c r="K93" s="253"/>
      <c r="L93" s="243"/>
      <c r="M93" s="339">
        <v>3200</v>
      </c>
      <c r="AJ93" s="2"/>
      <c r="AK93" s="2"/>
      <c r="AL93" s="2"/>
      <c r="AM93" s="2"/>
    </row>
    <row r="94" spans="2:39" ht="27.75" customHeight="1">
      <c r="B94" s="19" t="s">
        <v>720</v>
      </c>
      <c r="C94" s="32" t="s">
        <v>117</v>
      </c>
      <c r="D94" s="381" t="s">
        <v>723</v>
      </c>
      <c r="E94" s="26" t="s">
        <v>162</v>
      </c>
      <c r="F94" s="556" t="str">
        <f>HYPERLINK("http://www.catalogue.bosal.com/pdf/pdf_mi/036251.pdf","@")</f>
        <v>@</v>
      </c>
      <c r="G94" s="353"/>
      <c r="H94" s="125"/>
      <c r="I94" s="105" t="s">
        <v>167</v>
      </c>
      <c r="J94" s="121" t="s">
        <v>719</v>
      </c>
      <c r="K94" s="134"/>
      <c r="L94" s="116"/>
      <c r="M94" s="421">
        <v>7460</v>
      </c>
      <c r="AJ94" s="2"/>
      <c r="AK94" s="2"/>
      <c r="AL94" s="2"/>
      <c r="AM94" s="2"/>
    </row>
    <row r="95" spans="2:39" ht="32.25" customHeight="1">
      <c r="B95" s="83" t="s">
        <v>1075</v>
      </c>
      <c r="C95" s="84" t="s">
        <v>117</v>
      </c>
      <c r="D95" s="399" t="s">
        <v>14</v>
      </c>
      <c r="E95" s="87" t="s">
        <v>759</v>
      </c>
      <c r="F95" s="556" t="str">
        <f t="shared" si="3"/>
        <v>@</v>
      </c>
      <c r="G95" s="101"/>
      <c r="H95" s="127" t="s">
        <v>207</v>
      </c>
      <c r="I95" s="105" t="s">
        <v>167</v>
      </c>
      <c r="J95" s="121" t="s">
        <v>177</v>
      </c>
      <c r="K95" s="121"/>
      <c r="L95" s="134"/>
      <c r="M95" s="421">
        <v>7430</v>
      </c>
      <c r="AJ95" s="2"/>
      <c r="AK95" s="2"/>
      <c r="AL95" s="2"/>
      <c r="AM95" s="2"/>
    </row>
    <row r="96" spans="2:39" ht="37.5" customHeight="1">
      <c r="B96" s="19" t="s">
        <v>1076</v>
      </c>
      <c r="C96" s="32" t="s">
        <v>117</v>
      </c>
      <c r="D96" s="381" t="s">
        <v>297</v>
      </c>
      <c r="E96" s="26" t="s">
        <v>140</v>
      </c>
      <c r="F96" s="556" t="str">
        <f t="shared" si="3"/>
        <v>@</v>
      </c>
      <c r="G96" s="101"/>
      <c r="H96" s="125" t="s">
        <v>201</v>
      </c>
      <c r="I96" s="174" t="s">
        <v>167</v>
      </c>
      <c r="J96" s="121" t="s">
        <v>174</v>
      </c>
      <c r="K96" s="121"/>
      <c r="L96" s="116"/>
      <c r="M96" s="421">
        <v>7400</v>
      </c>
      <c r="AJ96" s="2"/>
      <c r="AK96" s="2"/>
      <c r="AL96" s="2"/>
      <c r="AM96" s="2"/>
    </row>
    <row r="97" spans="2:39" ht="31.5" customHeight="1">
      <c r="B97" s="19" t="s">
        <v>1077</v>
      </c>
      <c r="C97" s="32" t="s">
        <v>117</v>
      </c>
      <c r="D97" s="381" t="s">
        <v>156</v>
      </c>
      <c r="E97" s="26" t="s">
        <v>506</v>
      </c>
      <c r="F97" s="556" t="str">
        <f t="shared" si="3"/>
        <v>@</v>
      </c>
      <c r="G97" s="101"/>
      <c r="H97" s="125" t="s">
        <v>209</v>
      </c>
      <c r="I97" s="174" t="s">
        <v>167</v>
      </c>
      <c r="J97" s="124" t="s">
        <v>258</v>
      </c>
      <c r="K97" s="124"/>
      <c r="L97" s="134"/>
      <c r="M97" s="421">
        <v>6890</v>
      </c>
      <c r="AJ97" s="2"/>
      <c r="AK97" s="2"/>
      <c r="AL97" s="2"/>
      <c r="AM97" s="2"/>
    </row>
    <row r="98" spans="2:39" ht="27">
      <c r="B98" s="19" t="s">
        <v>1078</v>
      </c>
      <c r="C98" s="32" t="s">
        <v>117</v>
      </c>
      <c r="D98" s="381" t="s">
        <v>899</v>
      </c>
      <c r="E98" s="26" t="s">
        <v>506</v>
      </c>
      <c r="F98" s="556" t="str">
        <f t="shared" si="3"/>
        <v>@</v>
      </c>
      <c r="G98" s="101"/>
      <c r="H98" s="125" t="s">
        <v>208</v>
      </c>
      <c r="I98" s="451"/>
      <c r="J98" s="121" t="s">
        <v>174</v>
      </c>
      <c r="K98" s="121"/>
      <c r="L98" s="116"/>
      <c r="M98" s="421">
        <v>6310</v>
      </c>
      <c r="AJ98" s="2"/>
      <c r="AK98" s="2"/>
      <c r="AL98" s="2"/>
      <c r="AM98" s="2"/>
    </row>
    <row r="99" spans="2:39" ht="96" customHeight="1">
      <c r="B99" s="19" t="s">
        <v>1079</v>
      </c>
      <c r="C99" s="32" t="s">
        <v>117</v>
      </c>
      <c r="D99" s="381" t="s">
        <v>1515</v>
      </c>
      <c r="E99" s="26" t="s">
        <v>486</v>
      </c>
      <c r="F99" s="556" t="str">
        <f t="shared" si="3"/>
        <v>@</v>
      </c>
      <c r="G99" s="101"/>
      <c r="H99" s="127" t="s">
        <v>499</v>
      </c>
      <c r="I99" s="480" t="s">
        <v>167</v>
      </c>
      <c r="J99" s="124" t="s">
        <v>500</v>
      </c>
      <c r="K99" s="317"/>
      <c r="L99" s="313"/>
      <c r="M99" s="421">
        <v>7480</v>
      </c>
      <c r="AJ99" s="2"/>
      <c r="AK99" s="2"/>
      <c r="AL99" s="2"/>
      <c r="AM99" s="2"/>
    </row>
    <row r="100" spans="2:39" ht="27">
      <c r="B100" s="19" t="s">
        <v>1080</v>
      </c>
      <c r="C100" s="32" t="s">
        <v>117</v>
      </c>
      <c r="D100" s="381" t="s">
        <v>894</v>
      </c>
      <c r="E100" s="26" t="s">
        <v>486</v>
      </c>
      <c r="F100" s="556" t="str">
        <f t="shared" si="3"/>
        <v>@</v>
      </c>
      <c r="G100" s="101"/>
      <c r="H100" s="127" t="s">
        <v>225</v>
      </c>
      <c r="I100" s="480"/>
      <c r="J100" s="124" t="s">
        <v>500</v>
      </c>
      <c r="K100" s="317"/>
      <c r="L100" s="313"/>
      <c r="M100" s="421">
        <v>7160</v>
      </c>
      <c r="AJ100" s="2"/>
      <c r="AK100" s="2"/>
      <c r="AL100" s="2"/>
      <c r="AM100" s="2"/>
    </row>
    <row r="101" spans="2:39" ht="27">
      <c r="B101" s="83" t="s">
        <v>1081</v>
      </c>
      <c r="C101" s="32" t="s">
        <v>117</v>
      </c>
      <c r="D101" s="386" t="s">
        <v>898</v>
      </c>
      <c r="E101" s="87" t="s">
        <v>613</v>
      </c>
      <c r="F101" s="556" t="str">
        <f t="shared" si="3"/>
        <v>@</v>
      </c>
      <c r="G101" s="101"/>
      <c r="H101" s="127" t="s">
        <v>614</v>
      </c>
      <c r="I101" s="480" t="s">
        <v>167</v>
      </c>
      <c r="J101" s="124" t="s">
        <v>170</v>
      </c>
      <c r="K101" s="317"/>
      <c r="L101" s="313"/>
      <c r="M101" s="421">
        <v>7310</v>
      </c>
      <c r="AJ101" s="2"/>
      <c r="AK101" s="2"/>
      <c r="AL101" s="2"/>
      <c r="AM101" s="2"/>
    </row>
    <row r="102" spans="2:39" ht="54" customHeight="1">
      <c r="B102" s="19" t="s">
        <v>1082</v>
      </c>
      <c r="C102" s="32" t="s">
        <v>117</v>
      </c>
      <c r="D102" s="381" t="s">
        <v>9</v>
      </c>
      <c r="E102" s="26" t="s">
        <v>139</v>
      </c>
      <c r="F102" s="556" t="str">
        <f t="shared" si="3"/>
        <v>@</v>
      </c>
      <c r="G102" s="101"/>
      <c r="H102" s="125" t="s">
        <v>205</v>
      </c>
      <c r="I102" s="174" t="s">
        <v>167</v>
      </c>
      <c r="J102" s="121" t="s">
        <v>173</v>
      </c>
      <c r="K102" s="121"/>
      <c r="L102" s="134"/>
      <c r="M102" s="421">
        <v>8030</v>
      </c>
      <c r="AJ102" s="2"/>
      <c r="AK102" s="2"/>
      <c r="AL102" s="2"/>
      <c r="AM102" s="2"/>
    </row>
    <row r="103" spans="2:39" ht="31.5" customHeight="1">
      <c r="B103" s="83" t="s">
        <v>1083</v>
      </c>
      <c r="C103" s="84" t="s">
        <v>117</v>
      </c>
      <c r="D103" s="399" t="s">
        <v>523</v>
      </c>
      <c r="E103" s="87" t="s">
        <v>130</v>
      </c>
      <c r="F103" s="556" t="str">
        <f t="shared" si="3"/>
        <v>@</v>
      </c>
      <c r="G103" s="101"/>
      <c r="H103" s="127" t="s">
        <v>211</v>
      </c>
      <c r="I103" s="105" t="s">
        <v>167</v>
      </c>
      <c r="J103" s="124" t="s">
        <v>173</v>
      </c>
      <c r="K103" s="124" t="s">
        <v>566</v>
      </c>
      <c r="L103" s="118"/>
      <c r="M103" s="421">
        <v>7150</v>
      </c>
      <c r="AJ103" s="2"/>
      <c r="AK103" s="2"/>
      <c r="AL103" s="2"/>
      <c r="AM103" s="2"/>
    </row>
    <row r="104" spans="2:39" ht="23.25" customHeight="1">
      <c r="B104" s="19" t="s">
        <v>1084</v>
      </c>
      <c r="C104" s="32" t="s">
        <v>117</v>
      </c>
      <c r="D104" s="381" t="s">
        <v>525</v>
      </c>
      <c r="E104" s="26" t="s">
        <v>656</v>
      </c>
      <c r="F104" s="556" t="str">
        <f t="shared" si="3"/>
        <v>@</v>
      </c>
      <c r="G104" s="101"/>
      <c r="H104" s="127" t="s">
        <v>266</v>
      </c>
      <c r="I104" s="109"/>
      <c r="J104" s="124" t="s">
        <v>265</v>
      </c>
      <c r="K104" s="124" t="s">
        <v>566</v>
      </c>
      <c r="L104" s="116"/>
      <c r="M104" s="421">
        <v>7600</v>
      </c>
      <c r="AJ104" s="2"/>
      <c r="AK104" s="2"/>
      <c r="AL104" s="2"/>
      <c r="AM104" s="2"/>
    </row>
    <row r="105" spans="2:39" ht="38.25" customHeight="1">
      <c r="B105" s="19" t="s">
        <v>1085</v>
      </c>
      <c r="C105" s="32" t="s">
        <v>50</v>
      </c>
      <c r="D105" s="381" t="s">
        <v>1483</v>
      </c>
      <c r="E105" s="26" t="s">
        <v>645</v>
      </c>
      <c r="F105" s="556" t="str">
        <f t="shared" si="3"/>
        <v>@</v>
      </c>
      <c r="G105" s="468"/>
      <c r="H105" s="127" t="s">
        <v>673</v>
      </c>
      <c r="I105" s="174"/>
      <c r="J105" s="124" t="s">
        <v>184</v>
      </c>
      <c r="K105" s="124" t="s">
        <v>566</v>
      </c>
      <c r="L105" s="116"/>
      <c r="M105" s="421">
        <v>7310</v>
      </c>
      <c r="AJ105" s="2"/>
      <c r="AK105" s="2"/>
      <c r="AL105" s="2"/>
      <c r="AM105" s="2"/>
    </row>
    <row r="106" spans="2:39" ht="35.25" customHeight="1">
      <c r="B106" s="19" t="s">
        <v>1086</v>
      </c>
      <c r="C106" s="32" t="s">
        <v>117</v>
      </c>
      <c r="D106" s="381" t="s">
        <v>320</v>
      </c>
      <c r="E106" s="26" t="s">
        <v>40</v>
      </c>
      <c r="F106" s="556" t="str">
        <f t="shared" si="3"/>
        <v>@</v>
      </c>
      <c r="G106" s="101"/>
      <c r="H106" s="306" t="s">
        <v>212</v>
      </c>
      <c r="I106" s="105" t="s">
        <v>167</v>
      </c>
      <c r="J106" s="122" t="s">
        <v>180</v>
      </c>
      <c r="K106" s="121"/>
      <c r="L106" s="134"/>
      <c r="M106" s="421">
        <v>8610</v>
      </c>
      <c r="AJ106" s="2"/>
      <c r="AK106" s="2"/>
      <c r="AL106" s="2"/>
      <c r="AM106" s="2"/>
    </row>
    <row r="107" spans="2:39" ht="37.5" customHeight="1">
      <c r="B107" s="83" t="s">
        <v>1087</v>
      </c>
      <c r="C107" s="84" t="s">
        <v>117</v>
      </c>
      <c r="D107" s="399" t="s">
        <v>298</v>
      </c>
      <c r="E107" s="87" t="s">
        <v>570</v>
      </c>
      <c r="F107" s="556" t="str">
        <f t="shared" si="3"/>
        <v>@</v>
      </c>
      <c r="G107" s="101"/>
      <c r="H107" s="183" t="s">
        <v>210</v>
      </c>
      <c r="I107" s="105" t="s">
        <v>167</v>
      </c>
      <c r="J107" s="122" t="s">
        <v>173</v>
      </c>
      <c r="K107" s="121"/>
      <c r="L107" s="134"/>
      <c r="M107" s="421">
        <v>8950</v>
      </c>
      <c r="AJ107" s="2"/>
      <c r="AK107" s="2"/>
      <c r="AL107" s="2"/>
      <c r="AM107" s="2"/>
    </row>
    <row r="108" spans="2:39" ht="37.5" customHeight="1">
      <c r="B108" s="235" t="s">
        <v>1088</v>
      </c>
      <c r="C108" s="236" t="s">
        <v>117</v>
      </c>
      <c r="D108" s="384" t="s">
        <v>299</v>
      </c>
      <c r="E108" s="237" t="s">
        <v>155</v>
      </c>
      <c r="F108" s="558"/>
      <c r="G108" s="238" t="s">
        <v>43</v>
      </c>
      <c r="H108" s="239" t="s">
        <v>233</v>
      </c>
      <c r="I108" s="454"/>
      <c r="J108" s="244" t="s">
        <v>175</v>
      </c>
      <c r="K108" s="242" t="s">
        <v>566</v>
      </c>
      <c r="L108" s="243"/>
      <c r="M108" s="339">
        <v>3120</v>
      </c>
      <c r="AJ108" s="2"/>
      <c r="AK108" s="2"/>
      <c r="AL108" s="2"/>
      <c r="AM108" s="2"/>
    </row>
    <row r="109" spans="2:39" ht="31.5" customHeight="1">
      <c r="B109" s="19" t="s">
        <v>1089</v>
      </c>
      <c r="C109" s="32" t="s">
        <v>50</v>
      </c>
      <c r="D109" s="381" t="s">
        <v>526</v>
      </c>
      <c r="E109" s="26" t="s">
        <v>1517</v>
      </c>
      <c r="F109" s="556" t="str">
        <f t="shared" si="3"/>
        <v>@</v>
      </c>
      <c r="G109" s="101"/>
      <c r="H109" s="127" t="s">
        <v>216</v>
      </c>
      <c r="I109" s="452"/>
      <c r="J109" s="113" t="s">
        <v>178</v>
      </c>
      <c r="K109" s="124" t="s">
        <v>566</v>
      </c>
      <c r="L109" s="313"/>
      <c r="M109" s="421">
        <v>6540</v>
      </c>
      <c r="AJ109" s="2"/>
      <c r="AK109" s="2"/>
      <c r="AL109" s="2"/>
      <c r="AM109" s="2"/>
    </row>
    <row r="110" spans="2:39" ht="33.75" customHeight="1">
      <c r="B110" s="83" t="s">
        <v>1090</v>
      </c>
      <c r="C110" s="84" t="s">
        <v>113</v>
      </c>
      <c r="D110" s="399" t="s">
        <v>99</v>
      </c>
      <c r="E110" s="87" t="s">
        <v>100</v>
      </c>
      <c r="F110" s="556" t="str">
        <f t="shared" si="3"/>
        <v>@</v>
      </c>
      <c r="G110" s="101"/>
      <c r="H110" s="127" t="s">
        <v>267</v>
      </c>
      <c r="I110" s="452"/>
      <c r="J110" s="113" t="s">
        <v>263</v>
      </c>
      <c r="K110" s="124"/>
      <c r="L110" s="118"/>
      <c r="M110" s="421">
        <v>10150</v>
      </c>
      <c r="AJ110" s="2"/>
      <c r="AK110" s="2"/>
      <c r="AL110" s="2"/>
      <c r="AM110" s="2"/>
    </row>
    <row r="111" spans="2:39" ht="36" customHeight="1">
      <c r="B111" s="19" t="s">
        <v>1091</v>
      </c>
      <c r="C111" s="32" t="s">
        <v>113</v>
      </c>
      <c r="D111" s="381" t="s">
        <v>98</v>
      </c>
      <c r="E111" s="26" t="s">
        <v>583</v>
      </c>
      <c r="F111" s="556" t="str">
        <f t="shared" si="3"/>
        <v>@</v>
      </c>
      <c r="G111" s="101"/>
      <c r="H111" s="127" t="s">
        <v>267</v>
      </c>
      <c r="I111" s="451"/>
      <c r="J111" s="113" t="s">
        <v>184</v>
      </c>
      <c r="K111" s="124"/>
      <c r="L111" s="116"/>
      <c r="M111" s="421">
        <v>9240</v>
      </c>
      <c r="AJ111" s="2"/>
      <c r="AK111" s="2"/>
      <c r="AL111" s="2"/>
      <c r="AM111" s="2"/>
    </row>
    <row r="112" spans="2:39" ht="37.5" customHeight="1">
      <c r="B112" s="19" t="s">
        <v>1092</v>
      </c>
      <c r="C112" s="32" t="s">
        <v>113</v>
      </c>
      <c r="D112" s="381" t="s">
        <v>1421</v>
      </c>
      <c r="E112" s="26" t="s">
        <v>486</v>
      </c>
      <c r="F112" s="556" t="str">
        <f t="shared" si="3"/>
        <v>@</v>
      </c>
      <c r="G112" s="101"/>
      <c r="H112" s="127" t="s">
        <v>267</v>
      </c>
      <c r="I112" s="322"/>
      <c r="J112" s="124" t="s">
        <v>182</v>
      </c>
      <c r="K112" s="317" t="s">
        <v>566</v>
      </c>
      <c r="L112" s="116"/>
      <c r="M112" s="421">
        <v>9550</v>
      </c>
      <c r="AJ112" s="2"/>
      <c r="AK112" s="2"/>
      <c r="AL112" s="2"/>
      <c r="AM112" s="2"/>
    </row>
    <row r="113" spans="2:39" ht="37.5" customHeight="1">
      <c r="B113" s="19" t="s">
        <v>1093</v>
      </c>
      <c r="C113" s="32" t="s">
        <v>113</v>
      </c>
      <c r="D113" s="381" t="s">
        <v>1422</v>
      </c>
      <c r="E113" s="26" t="s">
        <v>488</v>
      </c>
      <c r="F113" s="556" t="str">
        <f t="shared" si="3"/>
        <v>@</v>
      </c>
      <c r="G113" s="101"/>
      <c r="H113" s="127" t="s">
        <v>267</v>
      </c>
      <c r="I113" s="457"/>
      <c r="J113" s="113" t="s">
        <v>184</v>
      </c>
      <c r="K113" s="131" t="s">
        <v>566</v>
      </c>
      <c r="L113" s="116"/>
      <c r="M113" s="421">
        <v>9630</v>
      </c>
      <c r="AJ113" s="2"/>
      <c r="AK113" s="2"/>
      <c r="AL113" s="2"/>
      <c r="AM113" s="2"/>
    </row>
    <row r="114" spans="2:39" ht="27" customHeight="1">
      <c r="B114" s="19" t="s">
        <v>1094</v>
      </c>
      <c r="C114" s="32" t="s">
        <v>117</v>
      </c>
      <c r="D114" s="381" t="s">
        <v>524</v>
      </c>
      <c r="E114" s="26" t="s">
        <v>130</v>
      </c>
      <c r="F114" s="556" t="str">
        <f t="shared" si="3"/>
        <v>@</v>
      </c>
      <c r="G114" s="101"/>
      <c r="H114" s="127" t="s">
        <v>264</v>
      </c>
      <c r="I114" s="174" t="s">
        <v>167</v>
      </c>
      <c r="J114" s="124" t="s">
        <v>178</v>
      </c>
      <c r="K114" s="124" t="s">
        <v>566</v>
      </c>
      <c r="L114" s="116"/>
      <c r="M114" s="421">
        <v>7190</v>
      </c>
      <c r="AJ114" s="2"/>
      <c r="AK114" s="2"/>
      <c r="AL114" s="2"/>
      <c r="AM114" s="2"/>
    </row>
    <row r="115" spans="2:223" ht="35.25" customHeight="1">
      <c r="B115" s="19" t="s">
        <v>1095</v>
      </c>
      <c r="C115" s="32" t="s">
        <v>117</v>
      </c>
      <c r="D115" s="381" t="s">
        <v>15</v>
      </c>
      <c r="E115" s="26" t="s">
        <v>110</v>
      </c>
      <c r="F115" s="556" t="str">
        <f t="shared" si="3"/>
        <v>@</v>
      </c>
      <c r="G115" s="101"/>
      <c r="H115" s="127" t="s">
        <v>424</v>
      </c>
      <c r="I115" s="452"/>
      <c r="J115" s="113" t="s">
        <v>178</v>
      </c>
      <c r="K115" s="113"/>
      <c r="L115" s="116"/>
      <c r="M115" s="421">
        <v>7650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</row>
    <row r="116" spans="2:223" ht="27">
      <c r="B116" s="19" t="s">
        <v>1096</v>
      </c>
      <c r="C116" s="32" t="s">
        <v>117</v>
      </c>
      <c r="D116" s="381" t="s">
        <v>896</v>
      </c>
      <c r="E116" s="26" t="s">
        <v>763</v>
      </c>
      <c r="F116" s="556" t="str">
        <f t="shared" si="3"/>
        <v>@</v>
      </c>
      <c r="G116" s="468"/>
      <c r="H116" s="125" t="s">
        <v>668</v>
      </c>
      <c r="I116" s="105"/>
      <c r="J116" s="122" t="s">
        <v>173</v>
      </c>
      <c r="K116" s="122" t="s">
        <v>566</v>
      </c>
      <c r="L116" s="134"/>
      <c r="M116" s="421">
        <v>7350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2:223" ht="27">
      <c r="B117" s="19" t="s">
        <v>1097</v>
      </c>
      <c r="C117" s="32" t="s">
        <v>113</v>
      </c>
      <c r="D117" s="381" t="s">
        <v>895</v>
      </c>
      <c r="E117" s="26" t="s">
        <v>488</v>
      </c>
      <c r="F117" s="556" t="str">
        <f t="shared" si="3"/>
        <v>@</v>
      </c>
      <c r="G117" s="101"/>
      <c r="H117" s="127" t="s">
        <v>267</v>
      </c>
      <c r="I117" s="287"/>
      <c r="J117" s="113" t="s">
        <v>182</v>
      </c>
      <c r="K117" s="131"/>
      <c r="L117" s="313"/>
      <c r="M117" s="421">
        <v>8140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2:223" ht="31.5" customHeight="1">
      <c r="B118" s="19" t="s">
        <v>1098</v>
      </c>
      <c r="C118" s="32" t="s">
        <v>113</v>
      </c>
      <c r="D118" s="381" t="s">
        <v>1485</v>
      </c>
      <c r="E118" s="26" t="s">
        <v>1481</v>
      </c>
      <c r="F118" s="556" t="str">
        <f t="shared" si="3"/>
        <v>@</v>
      </c>
      <c r="G118" s="101"/>
      <c r="H118" s="127" t="s">
        <v>267</v>
      </c>
      <c r="I118" s="287"/>
      <c r="J118" s="113" t="s">
        <v>272</v>
      </c>
      <c r="K118" s="131"/>
      <c r="L118" s="313"/>
      <c r="M118" s="421">
        <v>7250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2:223" ht="31.5" customHeight="1">
      <c r="B119" s="19" t="s">
        <v>1396</v>
      </c>
      <c r="C119" s="32" t="s">
        <v>113</v>
      </c>
      <c r="D119" s="381" t="s">
        <v>1484</v>
      </c>
      <c r="E119" s="26" t="s">
        <v>1481</v>
      </c>
      <c r="F119" s="556" t="str">
        <f t="shared" si="3"/>
        <v>@</v>
      </c>
      <c r="G119" s="468"/>
      <c r="H119" s="127" t="s">
        <v>267</v>
      </c>
      <c r="I119" s="287"/>
      <c r="J119" s="113" t="s">
        <v>183</v>
      </c>
      <c r="K119" s="131"/>
      <c r="L119" s="313"/>
      <c r="M119" s="421">
        <v>6500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2:223" ht="31.5" customHeight="1">
      <c r="B120" s="19" t="s">
        <v>1482</v>
      </c>
      <c r="C120" s="32" t="s">
        <v>113</v>
      </c>
      <c r="D120" s="381" t="s">
        <v>1397</v>
      </c>
      <c r="E120" s="26" t="s">
        <v>763</v>
      </c>
      <c r="F120" s="556" t="str">
        <f>HYPERLINK("http://www.bosal-autoflex.ru/instructions1/"&amp;LEFT(B120,4)&amp;MID(B120,6,4)&amp;".pdf","@")</f>
        <v>@</v>
      </c>
      <c r="G120" s="249" t="s">
        <v>1418</v>
      </c>
      <c r="H120" s="127" t="s">
        <v>267</v>
      </c>
      <c r="I120" s="287"/>
      <c r="J120" s="113" t="s">
        <v>990</v>
      </c>
      <c r="K120" s="131" t="s">
        <v>566</v>
      </c>
      <c r="L120" s="313"/>
      <c r="M120" s="421">
        <v>11580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2:223" ht="27">
      <c r="B121" s="213"/>
      <c r="C121" s="214"/>
      <c r="D121" s="388" t="s">
        <v>415</v>
      </c>
      <c r="E121" s="215"/>
      <c r="F121" s="559"/>
      <c r="G121" s="216"/>
      <c r="H121" s="217"/>
      <c r="I121" s="222"/>
      <c r="J121" s="223"/>
      <c r="K121" s="223"/>
      <c r="L121" s="372"/>
      <c r="M121" s="56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2:223" ht="27">
      <c r="B122" s="19" t="s">
        <v>1099</v>
      </c>
      <c r="C122" s="32" t="s">
        <v>117</v>
      </c>
      <c r="D122" s="381" t="s">
        <v>1512</v>
      </c>
      <c r="E122" s="26" t="s">
        <v>488</v>
      </c>
      <c r="F122" s="556" t="str">
        <f t="shared" si="3"/>
        <v>@</v>
      </c>
      <c r="G122" s="101"/>
      <c r="H122" s="125" t="s">
        <v>629</v>
      </c>
      <c r="I122" s="105" t="s">
        <v>167</v>
      </c>
      <c r="J122" s="122" t="s">
        <v>170</v>
      </c>
      <c r="K122" s="115"/>
      <c r="L122" s="134"/>
      <c r="M122" s="421">
        <v>5450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2:223" ht="27">
      <c r="B123" s="19" t="s">
        <v>1100</v>
      </c>
      <c r="C123" s="32" t="s">
        <v>113</v>
      </c>
      <c r="D123" s="381" t="s">
        <v>900</v>
      </c>
      <c r="E123" s="26" t="s">
        <v>645</v>
      </c>
      <c r="F123" s="556" t="str">
        <f t="shared" si="3"/>
        <v>@</v>
      </c>
      <c r="G123" s="468"/>
      <c r="H123" s="125" t="s">
        <v>113</v>
      </c>
      <c r="I123" s="105"/>
      <c r="J123" s="122" t="s">
        <v>173</v>
      </c>
      <c r="K123" s="115" t="s">
        <v>566</v>
      </c>
      <c r="L123" s="134"/>
      <c r="M123" s="421">
        <v>7550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2:223" ht="27">
      <c r="B124" s="19" t="s">
        <v>1102</v>
      </c>
      <c r="C124" s="32" t="s">
        <v>117</v>
      </c>
      <c r="D124" s="381" t="s">
        <v>1452</v>
      </c>
      <c r="E124" s="26" t="s">
        <v>763</v>
      </c>
      <c r="F124" s="556" t="str">
        <f>HYPERLINK("http://www.bosal-autoflex.ru/instructions1/"&amp;LEFT(B124,4)&amp;MID(B124,6,4)&amp;".pdf","@")</f>
        <v>@</v>
      </c>
      <c r="G124" s="468"/>
      <c r="H124" s="125" t="s">
        <v>242</v>
      </c>
      <c r="I124" s="105"/>
      <c r="J124" s="122" t="s">
        <v>171</v>
      </c>
      <c r="K124" s="115"/>
      <c r="L124" s="134"/>
      <c r="M124" s="421">
        <v>5000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2:223" ht="22.5" customHeight="1">
      <c r="B125" s="19" t="s">
        <v>1101</v>
      </c>
      <c r="C125" s="32" t="s">
        <v>117</v>
      </c>
      <c r="D125" s="381" t="s">
        <v>637</v>
      </c>
      <c r="E125" s="26" t="s">
        <v>130</v>
      </c>
      <c r="F125" s="556" t="str">
        <f t="shared" si="3"/>
        <v>@</v>
      </c>
      <c r="G125" s="101"/>
      <c r="H125" s="125" t="s">
        <v>242</v>
      </c>
      <c r="I125" s="105"/>
      <c r="J125" s="122" t="s">
        <v>172</v>
      </c>
      <c r="K125" s="115"/>
      <c r="L125" s="134"/>
      <c r="M125" s="421">
        <v>5130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2:223" ht="27">
      <c r="B126" s="19" t="s">
        <v>1102</v>
      </c>
      <c r="C126" s="32" t="s">
        <v>117</v>
      </c>
      <c r="D126" s="381" t="s">
        <v>416</v>
      </c>
      <c r="E126" s="26" t="s">
        <v>130</v>
      </c>
      <c r="F126" s="556" t="str">
        <f t="shared" si="3"/>
        <v>@</v>
      </c>
      <c r="G126" s="101"/>
      <c r="H126" s="125" t="s">
        <v>242</v>
      </c>
      <c r="I126" s="105"/>
      <c r="J126" s="122" t="s">
        <v>171</v>
      </c>
      <c r="K126" s="122"/>
      <c r="L126" s="134"/>
      <c r="M126" s="421">
        <v>5000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1:35" s="56" customFormat="1" ht="23.25">
      <c r="A127" s="186"/>
      <c r="B127" s="213"/>
      <c r="C127" s="214"/>
      <c r="D127" s="396" t="s">
        <v>300</v>
      </c>
      <c r="E127" s="225"/>
      <c r="F127" s="560"/>
      <c r="G127" s="219"/>
      <c r="H127" s="204"/>
      <c r="I127" s="221"/>
      <c r="J127" s="206"/>
      <c r="K127" s="206"/>
      <c r="L127" s="211"/>
      <c r="M127" s="568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</row>
    <row r="128" spans="1:13" s="81" customFormat="1" ht="30.75" customHeight="1">
      <c r="A128" s="186"/>
      <c r="B128" s="19" t="s">
        <v>1103</v>
      </c>
      <c r="C128" s="32" t="s">
        <v>117</v>
      </c>
      <c r="D128" s="381" t="s">
        <v>301</v>
      </c>
      <c r="E128" s="98" t="s">
        <v>56</v>
      </c>
      <c r="F128" s="556" t="str">
        <f t="shared" si="3"/>
        <v>@</v>
      </c>
      <c r="G128" s="101"/>
      <c r="H128" s="125" t="s">
        <v>210</v>
      </c>
      <c r="I128" s="106"/>
      <c r="J128" s="121" t="s">
        <v>173</v>
      </c>
      <c r="K128" s="121"/>
      <c r="L128" s="123"/>
      <c r="M128" s="421">
        <v>8600</v>
      </c>
    </row>
    <row r="129" spans="2:39" ht="30.75" customHeight="1">
      <c r="B129" s="19" t="s">
        <v>1104</v>
      </c>
      <c r="C129" s="32" t="s">
        <v>117</v>
      </c>
      <c r="D129" s="381" t="s">
        <v>776</v>
      </c>
      <c r="E129" s="183" t="s">
        <v>777</v>
      </c>
      <c r="F129" s="556" t="str">
        <f t="shared" si="3"/>
        <v>@</v>
      </c>
      <c r="G129" s="101"/>
      <c r="H129" s="125" t="s">
        <v>210</v>
      </c>
      <c r="I129" s="106"/>
      <c r="J129" s="124" t="s">
        <v>173</v>
      </c>
      <c r="K129" s="124"/>
      <c r="L129" s="138"/>
      <c r="M129" s="421">
        <v>8430</v>
      </c>
      <c r="AJ129" s="2"/>
      <c r="AK129" s="2"/>
      <c r="AL129" s="2"/>
      <c r="AM129" s="2"/>
    </row>
    <row r="130" spans="2:39" ht="26.25" customHeight="1">
      <c r="B130" s="19" t="s">
        <v>1105</v>
      </c>
      <c r="C130" s="32" t="s">
        <v>117</v>
      </c>
      <c r="D130" s="381" t="s">
        <v>904</v>
      </c>
      <c r="E130" s="183" t="s">
        <v>645</v>
      </c>
      <c r="F130" s="556" t="str">
        <f t="shared" si="3"/>
        <v>@</v>
      </c>
      <c r="G130" s="468"/>
      <c r="H130" s="125" t="s">
        <v>761</v>
      </c>
      <c r="I130" s="322"/>
      <c r="J130" s="124" t="s">
        <v>173</v>
      </c>
      <c r="K130" s="317" t="s">
        <v>566</v>
      </c>
      <c r="L130" s="138"/>
      <c r="M130" s="421">
        <v>8760</v>
      </c>
      <c r="AJ130" s="2"/>
      <c r="AK130" s="2"/>
      <c r="AL130" s="2"/>
      <c r="AM130" s="2"/>
    </row>
    <row r="131" spans="2:39" ht="24" customHeight="1">
      <c r="B131" s="19" t="s">
        <v>1106</v>
      </c>
      <c r="C131" s="32" t="s">
        <v>117</v>
      </c>
      <c r="D131" s="381" t="s">
        <v>902</v>
      </c>
      <c r="E131" s="183" t="s">
        <v>645</v>
      </c>
      <c r="F131" s="556" t="str">
        <f t="shared" si="3"/>
        <v>@</v>
      </c>
      <c r="G131" s="468"/>
      <c r="H131" s="125" t="s">
        <v>705</v>
      </c>
      <c r="I131" s="322"/>
      <c r="J131" s="124" t="s">
        <v>170</v>
      </c>
      <c r="K131" s="317"/>
      <c r="L131" s="138"/>
      <c r="M131" s="421">
        <v>8430</v>
      </c>
      <c r="AJ131" s="2"/>
      <c r="AK131" s="2"/>
      <c r="AL131" s="2"/>
      <c r="AM131" s="2"/>
    </row>
    <row r="132" spans="2:39" ht="27">
      <c r="B132" s="19" t="s">
        <v>1107</v>
      </c>
      <c r="C132" s="32" t="s">
        <v>117</v>
      </c>
      <c r="D132" s="381" t="s">
        <v>903</v>
      </c>
      <c r="E132" s="183" t="s">
        <v>645</v>
      </c>
      <c r="F132" s="556" t="str">
        <f t="shared" si="3"/>
        <v>@</v>
      </c>
      <c r="G132" s="468"/>
      <c r="H132" s="125"/>
      <c r="I132" s="322"/>
      <c r="J132" s="124"/>
      <c r="K132" s="317"/>
      <c r="L132" s="138"/>
      <c r="M132" s="421">
        <v>8430</v>
      </c>
      <c r="AJ132" s="2"/>
      <c r="AK132" s="2"/>
      <c r="AL132" s="2"/>
      <c r="AM132" s="2"/>
    </row>
    <row r="133" spans="2:39" ht="23.25" customHeight="1">
      <c r="B133" s="19" t="s">
        <v>1108</v>
      </c>
      <c r="C133" s="32" t="s">
        <v>117</v>
      </c>
      <c r="D133" s="400" t="s">
        <v>302</v>
      </c>
      <c r="E133" s="140" t="s">
        <v>120</v>
      </c>
      <c r="F133" s="556" t="str">
        <f aca="true" t="shared" si="4" ref="F133:F186">HYPERLINK("http://www.bosal-autoflex.ru/instructions1/"&amp;LEFT(B133,4)&amp;MID(B133,6,4)&amp;".pdf","@")</f>
        <v>@</v>
      </c>
      <c r="G133" s="101"/>
      <c r="H133" s="128" t="s">
        <v>213</v>
      </c>
      <c r="I133" s="106"/>
      <c r="J133" s="121" t="s">
        <v>173</v>
      </c>
      <c r="K133" s="121"/>
      <c r="L133" s="123"/>
      <c r="M133" s="421">
        <v>8430</v>
      </c>
      <c r="AJ133" s="2"/>
      <c r="AK133" s="2"/>
      <c r="AL133" s="2"/>
      <c r="AM133" s="2"/>
    </row>
    <row r="134" spans="2:39" ht="27">
      <c r="B134" s="19" t="s">
        <v>1109</v>
      </c>
      <c r="C134" s="32" t="s">
        <v>113</v>
      </c>
      <c r="D134" s="381" t="s">
        <v>901</v>
      </c>
      <c r="E134" s="183" t="s">
        <v>645</v>
      </c>
      <c r="F134" s="556" t="str">
        <f t="shared" si="4"/>
        <v>@</v>
      </c>
      <c r="G134" s="468"/>
      <c r="H134" s="125" t="s">
        <v>267</v>
      </c>
      <c r="I134" s="322"/>
      <c r="J134" s="124" t="s">
        <v>271</v>
      </c>
      <c r="K134" s="317"/>
      <c r="L134" s="138"/>
      <c r="M134" s="421">
        <v>6890</v>
      </c>
      <c r="AJ134" s="2"/>
      <c r="AK134" s="2"/>
      <c r="AL134" s="2"/>
      <c r="AM134" s="2"/>
    </row>
    <row r="135" spans="2:39" ht="27">
      <c r="B135" s="213"/>
      <c r="C135" s="214"/>
      <c r="D135" s="388" t="s">
        <v>770</v>
      </c>
      <c r="E135" s="220"/>
      <c r="F135" s="559"/>
      <c r="G135" s="216"/>
      <c r="H135" s="217"/>
      <c r="I135" s="564"/>
      <c r="J135" s="230"/>
      <c r="K135" s="372"/>
      <c r="L135" s="565"/>
      <c r="M135" s="568"/>
      <c r="AJ135" s="2"/>
      <c r="AK135" s="2"/>
      <c r="AL135" s="2"/>
      <c r="AM135" s="2"/>
    </row>
    <row r="136" spans="2:39" ht="27">
      <c r="B136" s="19" t="s">
        <v>1110</v>
      </c>
      <c r="C136" s="32" t="s">
        <v>117</v>
      </c>
      <c r="D136" s="381" t="s">
        <v>793</v>
      </c>
      <c r="E136" s="183" t="s">
        <v>763</v>
      </c>
      <c r="F136" s="556" t="str">
        <f t="shared" si="4"/>
        <v>@</v>
      </c>
      <c r="G136" s="468"/>
      <c r="H136" s="125" t="s">
        <v>615</v>
      </c>
      <c r="I136" s="322"/>
      <c r="J136" s="124" t="s">
        <v>173</v>
      </c>
      <c r="K136" s="317"/>
      <c r="L136" s="138"/>
      <c r="M136" s="421">
        <v>8410</v>
      </c>
      <c r="AJ136" s="2"/>
      <c r="AK136" s="2"/>
      <c r="AL136" s="2"/>
      <c r="AM136" s="2"/>
    </row>
    <row r="137" spans="1:35" s="56" customFormat="1" ht="27">
      <c r="A137" s="186"/>
      <c r="B137" s="189"/>
      <c r="C137" s="190"/>
      <c r="D137" s="380" t="s">
        <v>303</v>
      </c>
      <c r="E137" s="203"/>
      <c r="F137" s="559"/>
      <c r="G137" s="193"/>
      <c r="H137" s="204"/>
      <c r="I137" s="205"/>
      <c r="J137" s="206"/>
      <c r="K137" s="207"/>
      <c r="L137" s="212"/>
      <c r="M137" s="568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</row>
    <row r="138" spans="2:39" ht="27">
      <c r="B138" s="19" t="s">
        <v>1111</v>
      </c>
      <c r="C138" s="32" t="s">
        <v>117</v>
      </c>
      <c r="D138" s="381" t="s">
        <v>304</v>
      </c>
      <c r="E138" s="26" t="s">
        <v>141</v>
      </c>
      <c r="F138" s="556" t="str">
        <f t="shared" si="4"/>
        <v>@</v>
      </c>
      <c r="G138" s="101"/>
      <c r="H138" s="125" t="s">
        <v>214</v>
      </c>
      <c r="I138" s="105" t="s">
        <v>167</v>
      </c>
      <c r="J138" s="122" t="s">
        <v>173</v>
      </c>
      <c r="K138" s="122"/>
      <c r="L138" s="134"/>
      <c r="M138" s="421">
        <v>7740</v>
      </c>
      <c r="AJ138" s="2"/>
      <c r="AK138" s="2"/>
      <c r="AL138" s="2"/>
      <c r="AM138" s="2"/>
    </row>
    <row r="139" spans="2:39" ht="27">
      <c r="B139" s="19" t="s">
        <v>1112</v>
      </c>
      <c r="C139" s="32" t="s">
        <v>117</v>
      </c>
      <c r="D139" s="381" t="s">
        <v>304</v>
      </c>
      <c r="E139" s="26" t="s">
        <v>84</v>
      </c>
      <c r="F139" s="556" t="str">
        <f t="shared" si="4"/>
        <v>@</v>
      </c>
      <c r="G139" s="101"/>
      <c r="H139" s="125" t="s">
        <v>192</v>
      </c>
      <c r="I139" s="451"/>
      <c r="J139" s="122" t="s">
        <v>438</v>
      </c>
      <c r="K139" s="122"/>
      <c r="L139" s="116"/>
      <c r="M139" s="421">
        <v>9260</v>
      </c>
      <c r="AJ139" s="2"/>
      <c r="AK139" s="2"/>
      <c r="AL139" s="2"/>
      <c r="AM139" s="2"/>
    </row>
    <row r="140" spans="2:223" ht="27">
      <c r="B140" s="19" t="s">
        <v>1113</v>
      </c>
      <c r="C140" s="32" t="s">
        <v>117</v>
      </c>
      <c r="D140" s="381" t="s">
        <v>304</v>
      </c>
      <c r="E140" s="26" t="s">
        <v>633</v>
      </c>
      <c r="F140" s="556" t="str">
        <f t="shared" si="4"/>
        <v>@</v>
      </c>
      <c r="G140" s="101"/>
      <c r="H140" s="125" t="s">
        <v>216</v>
      </c>
      <c r="I140" s="174" t="s">
        <v>167</v>
      </c>
      <c r="J140" s="121" t="s">
        <v>173</v>
      </c>
      <c r="K140" s="121"/>
      <c r="L140" s="134"/>
      <c r="M140" s="421">
        <v>9300</v>
      </c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</row>
    <row r="141" spans="1:223" s="6" customFormat="1" ht="27">
      <c r="A141" s="184"/>
      <c r="B141" s="19" t="s">
        <v>1114</v>
      </c>
      <c r="C141" s="32" t="s">
        <v>117</v>
      </c>
      <c r="D141" s="440" t="s">
        <v>682</v>
      </c>
      <c r="E141" s="26" t="s">
        <v>488</v>
      </c>
      <c r="F141" s="556" t="str">
        <f t="shared" si="4"/>
        <v>@</v>
      </c>
      <c r="G141" s="468"/>
      <c r="H141" s="125" t="s">
        <v>642</v>
      </c>
      <c r="I141" s="105" t="s">
        <v>167</v>
      </c>
      <c r="J141" s="122" t="s">
        <v>173</v>
      </c>
      <c r="K141" s="122" t="s">
        <v>566</v>
      </c>
      <c r="L141" s="134"/>
      <c r="M141" s="421">
        <v>9300</v>
      </c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329"/>
      <c r="DE141" s="329"/>
      <c r="DF141" s="329"/>
      <c r="DG141" s="329"/>
      <c r="DH141" s="329"/>
      <c r="DI141" s="329"/>
      <c r="DJ141" s="329"/>
      <c r="DK141" s="329"/>
      <c r="DL141" s="329"/>
      <c r="DM141" s="329"/>
      <c r="DN141" s="329"/>
      <c r="DO141" s="329"/>
      <c r="DP141" s="329"/>
      <c r="DQ141" s="329"/>
      <c r="DR141" s="329"/>
      <c r="DS141" s="329"/>
      <c r="DT141" s="329"/>
      <c r="DU141" s="329"/>
      <c r="DV141" s="329"/>
      <c r="DW141" s="329"/>
      <c r="DX141" s="329"/>
      <c r="DY141" s="329"/>
      <c r="DZ141" s="329"/>
      <c r="EA141" s="329"/>
      <c r="EB141" s="329"/>
      <c r="EC141" s="329"/>
      <c r="ED141" s="329"/>
      <c r="EE141" s="329"/>
      <c r="EF141" s="329"/>
      <c r="EG141" s="329"/>
      <c r="EH141" s="329"/>
      <c r="EI141" s="329"/>
      <c r="EJ141" s="329"/>
      <c r="EK141" s="329"/>
      <c r="EL141" s="329"/>
      <c r="EM141" s="329"/>
      <c r="EN141" s="329"/>
      <c r="EO141" s="329"/>
      <c r="EP141" s="329"/>
      <c r="EQ141" s="329"/>
      <c r="ER141" s="329"/>
      <c r="ES141" s="329"/>
      <c r="ET141" s="329"/>
      <c r="EU141" s="329"/>
      <c r="EV141" s="329"/>
      <c r="EW141" s="329"/>
      <c r="EX141" s="329"/>
      <c r="EY141" s="329"/>
      <c r="EZ141" s="329"/>
      <c r="FA141" s="329"/>
      <c r="FB141" s="329"/>
      <c r="FC141" s="329"/>
      <c r="FD141" s="329"/>
      <c r="FE141" s="329"/>
      <c r="FF141" s="329"/>
      <c r="FG141" s="329"/>
      <c r="FH141" s="329"/>
      <c r="FI141" s="329"/>
      <c r="FJ141" s="329"/>
      <c r="FK141" s="329"/>
      <c r="FL141" s="329"/>
      <c r="FM141" s="329"/>
      <c r="FN141" s="329"/>
      <c r="FO141" s="329"/>
      <c r="FP141" s="329"/>
      <c r="FQ141" s="329"/>
      <c r="FR141" s="329"/>
      <c r="FS141" s="329"/>
      <c r="FT141" s="329"/>
      <c r="FU141" s="329"/>
      <c r="FV141" s="329"/>
      <c r="FW141" s="329"/>
      <c r="FX141" s="329"/>
      <c r="FY141" s="329"/>
      <c r="FZ141" s="329"/>
      <c r="GA141" s="329"/>
      <c r="GB141" s="329"/>
      <c r="GC141" s="329"/>
      <c r="GD141" s="329"/>
      <c r="GE141" s="329"/>
      <c r="GF141" s="329"/>
      <c r="GG141" s="329"/>
      <c r="GH141" s="329"/>
      <c r="GI141" s="329"/>
      <c r="GJ141" s="329"/>
      <c r="GK141" s="329"/>
      <c r="GL141" s="329"/>
      <c r="GM141" s="329"/>
      <c r="GN141" s="329"/>
      <c r="GO141" s="329"/>
      <c r="GP141" s="329"/>
      <c r="GQ141" s="329"/>
      <c r="GR141" s="329"/>
      <c r="GS141" s="329"/>
      <c r="GT141" s="329"/>
      <c r="GU141" s="329"/>
      <c r="GV141" s="329"/>
      <c r="GW141" s="329"/>
      <c r="GX141" s="329"/>
      <c r="GY141" s="329"/>
      <c r="GZ141" s="329"/>
      <c r="HA141" s="329"/>
      <c r="HB141" s="329"/>
      <c r="HC141" s="329"/>
      <c r="HD141" s="329"/>
      <c r="HE141" s="329"/>
      <c r="HF141" s="329"/>
      <c r="HG141" s="329"/>
      <c r="HH141" s="329"/>
      <c r="HI141" s="329"/>
      <c r="HJ141" s="329"/>
      <c r="HK141" s="329"/>
      <c r="HL141" s="329"/>
      <c r="HM141" s="329"/>
      <c r="HN141" s="329"/>
      <c r="HO141" s="329"/>
    </row>
    <row r="142" spans="2:223" ht="27">
      <c r="B142" s="19" t="s">
        <v>1115</v>
      </c>
      <c r="C142" s="32" t="s">
        <v>117</v>
      </c>
      <c r="D142" s="381" t="s">
        <v>305</v>
      </c>
      <c r="E142" s="26" t="s">
        <v>507</v>
      </c>
      <c r="F142" s="556" t="str">
        <f t="shared" si="4"/>
        <v>@</v>
      </c>
      <c r="G142" s="101"/>
      <c r="H142" s="125" t="s">
        <v>215</v>
      </c>
      <c r="I142" s="105" t="s">
        <v>167</v>
      </c>
      <c r="J142" s="122" t="s">
        <v>170</v>
      </c>
      <c r="K142" s="122"/>
      <c r="L142" s="134"/>
      <c r="M142" s="421">
        <v>6480</v>
      </c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</row>
    <row r="143" spans="1:223" s="56" customFormat="1" ht="23.25" customHeight="1">
      <c r="A143" s="186"/>
      <c r="B143" s="189"/>
      <c r="C143" s="190"/>
      <c r="D143" s="380" t="s">
        <v>306</v>
      </c>
      <c r="E143" s="203"/>
      <c r="F143" s="559"/>
      <c r="G143" s="193"/>
      <c r="H143" s="204"/>
      <c r="I143" s="205"/>
      <c r="J143" s="206"/>
      <c r="K143" s="207"/>
      <c r="L143" s="212"/>
      <c r="M143" s="568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</row>
    <row r="144" spans="2:223" ht="27">
      <c r="B144" s="83" t="s">
        <v>1116</v>
      </c>
      <c r="C144" s="84" t="s">
        <v>117</v>
      </c>
      <c r="D144" s="399" t="s">
        <v>85</v>
      </c>
      <c r="E144" s="87" t="s">
        <v>1379</v>
      </c>
      <c r="F144" s="556" t="str">
        <f t="shared" si="4"/>
        <v>@</v>
      </c>
      <c r="G144" s="101"/>
      <c r="H144" s="127" t="s">
        <v>217</v>
      </c>
      <c r="I144" s="109"/>
      <c r="J144" s="124" t="s">
        <v>174</v>
      </c>
      <c r="K144" s="124"/>
      <c r="L144" s="118"/>
      <c r="M144" s="421">
        <v>5010</v>
      </c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</row>
    <row r="145" spans="2:223" ht="27">
      <c r="B145" s="19" t="s">
        <v>1117</v>
      </c>
      <c r="C145" s="32" t="s">
        <v>117</v>
      </c>
      <c r="D145" s="381" t="s">
        <v>456</v>
      </c>
      <c r="E145" s="26" t="s">
        <v>455</v>
      </c>
      <c r="F145" s="556" t="str">
        <f t="shared" si="4"/>
        <v>@</v>
      </c>
      <c r="G145" s="101"/>
      <c r="H145" s="125" t="s">
        <v>221</v>
      </c>
      <c r="I145" s="105" t="s">
        <v>167</v>
      </c>
      <c r="J145" s="122" t="s">
        <v>181</v>
      </c>
      <c r="K145" s="122"/>
      <c r="L145" s="134"/>
      <c r="M145" s="421">
        <v>6550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</row>
    <row r="146" spans="2:223" ht="27">
      <c r="B146" s="19" t="s">
        <v>1118</v>
      </c>
      <c r="C146" s="32" t="s">
        <v>117</v>
      </c>
      <c r="D146" s="381" t="s">
        <v>625</v>
      </c>
      <c r="E146" s="26" t="s">
        <v>598</v>
      </c>
      <c r="F146" s="556" t="str">
        <f t="shared" si="4"/>
        <v>@</v>
      </c>
      <c r="G146" s="101"/>
      <c r="H146" s="127" t="s">
        <v>254</v>
      </c>
      <c r="I146" s="133" t="s">
        <v>167</v>
      </c>
      <c r="J146" s="124" t="s">
        <v>171</v>
      </c>
      <c r="K146" s="124"/>
      <c r="L146" s="134"/>
      <c r="M146" s="421">
        <v>7410</v>
      </c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</row>
    <row r="147" spans="1:223" s="8" customFormat="1" ht="27">
      <c r="A147" s="186"/>
      <c r="B147" s="19" t="s">
        <v>1119</v>
      </c>
      <c r="C147" s="32" t="s">
        <v>117</v>
      </c>
      <c r="D147" s="381" t="s">
        <v>905</v>
      </c>
      <c r="E147" s="26" t="s">
        <v>645</v>
      </c>
      <c r="F147" s="556" t="str">
        <f t="shared" si="4"/>
        <v>@</v>
      </c>
      <c r="G147" s="468"/>
      <c r="H147" s="127" t="s">
        <v>681</v>
      </c>
      <c r="I147" s="323"/>
      <c r="J147" s="485" t="s">
        <v>769</v>
      </c>
      <c r="K147" s="317" t="s">
        <v>566</v>
      </c>
      <c r="L147" s="116"/>
      <c r="M147" s="421">
        <v>6450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</row>
    <row r="148" spans="1:223" s="8" customFormat="1" ht="32.25" customHeight="1">
      <c r="A148" s="186"/>
      <c r="B148" s="19" t="s">
        <v>1120</v>
      </c>
      <c r="C148" s="32" t="s">
        <v>117</v>
      </c>
      <c r="D148" s="381" t="s">
        <v>307</v>
      </c>
      <c r="E148" s="26" t="s">
        <v>142</v>
      </c>
      <c r="F148" s="556" t="str">
        <f t="shared" si="4"/>
        <v>@</v>
      </c>
      <c r="G148" s="101"/>
      <c r="H148" s="125" t="s">
        <v>204</v>
      </c>
      <c r="I148" s="105" t="s">
        <v>167</v>
      </c>
      <c r="J148" s="122" t="s">
        <v>261</v>
      </c>
      <c r="K148" s="122"/>
      <c r="L148" s="134"/>
      <c r="M148" s="421">
        <v>6040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</row>
    <row r="149" spans="1:223" s="8" customFormat="1" ht="27">
      <c r="A149" s="186"/>
      <c r="B149" s="19" t="s">
        <v>1121</v>
      </c>
      <c r="C149" s="32" t="s">
        <v>117</v>
      </c>
      <c r="D149" s="381" t="s">
        <v>307</v>
      </c>
      <c r="E149" s="26" t="s">
        <v>509</v>
      </c>
      <c r="F149" s="556" t="str">
        <f t="shared" si="4"/>
        <v>@</v>
      </c>
      <c r="G149" s="101"/>
      <c r="H149" s="127" t="s">
        <v>240</v>
      </c>
      <c r="I149" s="133" t="s">
        <v>167</v>
      </c>
      <c r="J149" s="113" t="s">
        <v>171</v>
      </c>
      <c r="K149" s="113"/>
      <c r="L149" s="134"/>
      <c r="M149" s="421">
        <v>6910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</row>
    <row r="150" spans="1:223" s="11" customFormat="1" ht="28.5" customHeight="1">
      <c r="A150" s="186"/>
      <c r="B150" s="235" t="s">
        <v>1122</v>
      </c>
      <c r="C150" s="236" t="s">
        <v>117</v>
      </c>
      <c r="D150" s="384" t="s">
        <v>55</v>
      </c>
      <c r="E150" s="237" t="s">
        <v>38</v>
      </c>
      <c r="F150" s="558" t="str">
        <f t="shared" si="4"/>
        <v>@</v>
      </c>
      <c r="G150" s="238" t="s">
        <v>43</v>
      </c>
      <c r="H150" s="239" t="s">
        <v>207</v>
      </c>
      <c r="I150" s="454"/>
      <c r="J150" s="244" t="s">
        <v>173</v>
      </c>
      <c r="K150" s="244"/>
      <c r="L150" s="243"/>
      <c r="M150" s="339">
        <v>6530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</row>
    <row r="151" spans="1:223" s="15" customFormat="1" ht="29.25" customHeight="1">
      <c r="A151" s="186"/>
      <c r="B151" s="19" t="s">
        <v>1123</v>
      </c>
      <c r="C151" s="32" t="s">
        <v>117</v>
      </c>
      <c r="D151" s="381" t="s">
        <v>635</v>
      </c>
      <c r="E151" s="26" t="s">
        <v>618</v>
      </c>
      <c r="F151" s="556" t="str">
        <f t="shared" si="4"/>
        <v>@</v>
      </c>
      <c r="G151" s="101"/>
      <c r="H151" s="127" t="s">
        <v>620</v>
      </c>
      <c r="I151" s="323" t="s">
        <v>167</v>
      </c>
      <c r="J151" s="262" t="s">
        <v>621</v>
      </c>
      <c r="K151" s="131" t="s">
        <v>566</v>
      </c>
      <c r="L151" s="116"/>
      <c r="M151" s="421">
        <v>8010</v>
      </c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</row>
    <row r="152" spans="1:223" s="15" customFormat="1" ht="30" customHeight="1">
      <c r="A152" s="186"/>
      <c r="B152" s="235" t="s">
        <v>1124</v>
      </c>
      <c r="C152" s="236" t="s">
        <v>117</v>
      </c>
      <c r="D152" s="384" t="s">
        <v>36</v>
      </c>
      <c r="E152" s="237" t="s">
        <v>696</v>
      </c>
      <c r="F152" s="558" t="str">
        <f t="shared" si="4"/>
        <v>@</v>
      </c>
      <c r="G152" s="238" t="s">
        <v>43</v>
      </c>
      <c r="H152" s="239" t="s">
        <v>206</v>
      </c>
      <c r="I152" s="454"/>
      <c r="J152" s="244" t="s">
        <v>171</v>
      </c>
      <c r="K152" s="244"/>
      <c r="L152" s="243"/>
      <c r="M152" s="339">
        <v>4450</v>
      </c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</row>
    <row r="153" spans="1:223" s="15" customFormat="1" ht="36" customHeight="1">
      <c r="A153" s="186"/>
      <c r="B153" s="19" t="s">
        <v>1125</v>
      </c>
      <c r="C153" s="32" t="s">
        <v>117</v>
      </c>
      <c r="D153" s="381" t="s">
        <v>87</v>
      </c>
      <c r="E153" s="26" t="s">
        <v>598</v>
      </c>
      <c r="F153" s="556" t="str">
        <f t="shared" si="4"/>
        <v>@</v>
      </c>
      <c r="G153" s="101"/>
      <c r="H153" s="127" t="s">
        <v>228</v>
      </c>
      <c r="I153" s="133" t="s">
        <v>167</v>
      </c>
      <c r="J153" s="124" t="s">
        <v>170</v>
      </c>
      <c r="K153" s="124"/>
      <c r="L153" s="116"/>
      <c r="M153" s="421">
        <v>7410</v>
      </c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</row>
    <row r="154" spans="1:223" s="15" customFormat="1" ht="35.25" customHeight="1">
      <c r="A154" s="186"/>
      <c r="B154" s="19" t="s">
        <v>1126</v>
      </c>
      <c r="C154" s="32" t="s">
        <v>117</v>
      </c>
      <c r="D154" s="381" t="s">
        <v>906</v>
      </c>
      <c r="E154" s="26" t="s">
        <v>488</v>
      </c>
      <c r="F154" s="556" t="str">
        <f t="shared" si="4"/>
        <v>@</v>
      </c>
      <c r="G154" s="468"/>
      <c r="H154" s="125" t="s">
        <v>632</v>
      </c>
      <c r="I154" s="482" t="s">
        <v>167</v>
      </c>
      <c r="J154" s="121" t="s">
        <v>173</v>
      </c>
      <c r="K154" s="317" t="s">
        <v>566</v>
      </c>
      <c r="L154" s="134"/>
      <c r="M154" s="421">
        <v>6450</v>
      </c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</row>
    <row r="155" spans="1:223" s="15" customFormat="1" ht="35.25" customHeight="1">
      <c r="A155" s="186"/>
      <c r="B155" s="19" t="s">
        <v>1457</v>
      </c>
      <c r="C155" s="32" t="s">
        <v>117</v>
      </c>
      <c r="D155" s="381" t="s">
        <v>1459</v>
      </c>
      <c r="E155" s="26" t="s">
        <v>488</v>
      </c>
      <c r="F155" s="556" t="str">
        <f t="shared" si="4"/>
        <v>@</v>
      </c>
      <c r="G155" s="468"/>
      <c r="H155" s="125" t="s">
        <v>672</v>
      </c>
      <c r="I155" s="482" t="s">
        <v>167</v>
      </c>
      <c r="J155" s="121" t="s">
        <v>173</v>
      </c>
      <c r="K155" s="317" t="s">
        <v>566</v>
      </c>
      <c r="L155" s="134"/>
      <c r="M155" s="421">
        <v>5400</v>
      </c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</row>
    <row r="156" spans="1:223" s="15" customFormat="1" ht="19.5" customHeight="1">
      <c r="A156" s="186"/>
      <c r="B156" s="19" t="s">
        <v>1127</v>
      </c>
      <c r="C156" s="32" t="s">
        <v>50</v>
      </c>
      <c r="D156" s="381" t="s">
        <v>107</v>
      </c>
      <c r="E156" s="26" t="s">
        <v>401</v>
      </c>
      <c r="F156" s="556" t="str">
        <f t="shared" si="4"/>
        <v>@</v>
      </c>
      <c r="G156" s="101"/>
      <c r="H156" s="127" t="s">
        <v>225</v>
      </c>
      <c r="I156" s="106"/>
      <c r="J156" s="124" t="s">
        <v>173</v>
      </c>
      <c r="K156" s="124"/>
      <c r="L156" s="116"/>
      <c r="M156" s="421">
        <v>8790</v>
      </c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</row>
    <row r="157" spans="1:223" s="15" customFormat="1" ht="31.5" customHeight="1">
      <c r="A157" s="186"/>
      <c r="B157" s="19" t="s">
        <v>1128</v>
      </c>
      <c r="C157" s="32" t="s">
        <v>50</v>
      </c>
      <c r="D157" s="381" t="s">
        <v>907</v>
      </c>
      <c r="E157" s="26" t="s">
        <v>37</v>
      </c>
      <c r="F157" s="556" t="str">
        <f t="shared" si="4"/>
        <v>@</v>
      </c>
      <c r="G157" s="101"/>
      <c r="H157" s="127" t="s">
        <v>205</v>
      </c>
      <c r="I157" s="482" t="s">
        <v>167</v>
      </c>
      <c r="J157" s="124" t="s">
        <v>173</v>
      </c>
      <c r="K157" s="124"/>
      <c r="L157" s="116"/>
      <c r="M157" s="421">
        <v>9300</v>
      </c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</row>
    <row r="158" spans="1:223" s="15" customFormat="1" ht="27">
      <c r="A158" s="186"/>
      <c r="B158" s="19" t="s">
        <v>1129</v>
      </c>
      <c r="C158" s="32" t="s">
        <v>117</v>
      </c>
      <c r="D158" s="381" t="s">
        <v>908</v>
      </c>
      <c r="E158" s="26" t="s">
        <v>130</v>
      </c>
      <c r="F158" s="556" t="str">
        <f t="shared" si="4"/>
        <v>@</v>
      </c>
      <c r="G158" s="101"/>
      <c r="H158" s="257" t="s">
        <v>192</v>
      </c>
      <c r="I158" s="258"/>
      <c r="J158" s="259" t="s">
        <v>186</v>
      </c>
      <c r="K158" s="124"/>
      <c r="L158" s="116"/>
      <c r="M158" s="421">
        <v>7290</v>
      </c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</row>
    <row r="159" spans="1:223" s="15" customFormat="1" ht="27">
      <c r="A159" s="186"/>
      <c r="B159" s="19" t="s">
        <v>1130</v>
      </c>
      <c r="C159" s="32" t="s">
        <v>117</v>
      </c>
      <c r="D159" s="381" t="s">
        <v>16</v>
      </c>
      <c r="E159" s="26" t="s">
        <v>695</v>
      </c>
      <c r="F159" s="556" t="str">
        <f t="shared" si="4"/>
        <v>@</v>
      </c>
      <c r="G159" s="101"/>
      <c r="H159" s="257" t="s">
        <v>211</v>
      </c>
      <c r="I159" s="452"/>
      <c r="J159" s="259" t="s">
        <v>178</v>
      </c>
      <c r="K159" s="124"/>
      <c r="L159" s="116"/>
      <c r="M159" s="421">
        <v>7230</v>
      </c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</row>
    <row r="160" spans="1:223" s="15" customFormat="1" ht="27">
      <c r="A160" s="186"/>
      <c r="B160" s="19" t="s">
        <v>1131</v>
      </c>
      <c r="C160" s="32" t="s">
        <v>117</v>
      </c>
      <c r="D160" s="381" t="s">
        <v>556</v>
      </c>
      <c r="E160" s="26" t="s">
        <v>162</v>
      </c>
      <c r="F160" s="556" t="str">
        <f t="shared" si="4"/>
        <v>@</v>
      </c>
      <c r="G160" s="101"/>
      <c r="H160" s="257" t="s">
        <v>223</v>
      </c>
      <c r="I160" s="451"/>
      <c r="J160" s="259" t="s">
        <v>186</v>
      </c>
      <c r="K160" s="124"/>
      <c r="L160" s="116"/>
      <c r="M160" s="421">
        <v>7280</v>
      </c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</row>
    <row r="161" spans="1:223" s="15" customFormat="1" ht="26.25" customHeight="1">
      <c r="A161" s="186"/>
      <c r="B161" s="19" t="s">
        <v>1132</v>
      </c>
      <c r="C161" s="32" t="s">
        <v>117</v>
      </c>
      <c r="D161" s="381" t="s">
        <v>48</v>
      </c>
      <c r="E161" s="26" t="s">
        <v>309</v>
      </c>
      <c r="F161" s="556" t="str">
        <f t="shared" si="4"/>
        <v>@</v>
      </c>
      <c r="G161" s="101"/>
      <c r="H161" s="300" t="s">
        <v>202</v>
      </c>
      <c r="I161" s="105" t="s">
        <v>167</v>
      </c>
      <c r="J161" s="301" t="s">
        <v>271</v>
      </c>
      <c r="K161" s="121"/>
      <c r="L161" s="134"/>
      <c r="M161" s="421">
        <v>8950</v>
      </c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</row>
    <row r="162" spans="1:223" s="15" customFormat="1" ht="27">
      <c r="A162" s="186"/>
      <c r="B162" s="19" t="s">
        <v>1133</v>
      </c>
      <c r="C162" s="32" t="s">
        <v>135</v>
      </c>
      <c r="D162" s="381" t="s">
        <v>594</v>
      </c>
      <c r="E162" s="26" t="s">
        <v>572</v>
      </c>
      <c r="F162" s="556" t="str">
        <f t="shared" si="4"/>
        <v>@</v>
      </c>
      <c r="G162" s="101"/>
      <c r="H162" s="257" t="s">
        <v>595</v>
      </c>
      <c r="I162" s="451"/>
      <c r="J162" s="259" t="s">
        <v>593</v>
      </c>
      <c r="K162" s="124"/>
      <c r="L162" s="116"/>
      <c r="M162" s="421">
        <v>10740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</row>
    <row r="163" spans="1:223" s="15" customFormat="1" ht="27">
      <c r="A163" s="186"/>
      <c r="B163" s="19" t="s">
        <v>1134</v>
      </c>
      <c r="C163" s="32" t="s">
        <v>117</v>
      </c>
      <c r="D163" s="381" t="s">
        <v>308</v>
      </c>
      <c r="E163" s="26" t="s">
        <v>572</v>
      </c>
      <c r="F163" s="556" t="str">
        <f t="shared" si="4"/>
        <v>@</v>
      </c>
      <c r="G163" s="101"/>
      <c r="H163" s="300" t="s">
        <v>218</v>
      </c>
      <c r="I163" s="105" t="s">
        <v>167</v>
      </c>
      <c r="J163" s="122" t="s">
        <v>173</v>
      </c>
      <c r="K163" s="486"/>
      <c r="L163" s="116"/>
      <c r="M163" s="421">
        <v>9030</v>
      </c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</row>
    <row r="164" spans="1:223" s="15" customFormat="1" ht="45.75" customHeight="1">
      <c r="A164" s="186"/>
      <c r="B164" s="19" t="s">
        <v>1135</v>
      </c>
      <c r="C164" s="32" t="s">
        <v>117</v>
      </c>
      <c r="D164" s="381" t="s">
        <v>1439</v>
      </c>
      <c r="E164" s="26" t="s">
        <v>488</v>
      </c>
      <c r="F164" s="556" t="str">
        <f t="shared" si="4"/>
        <v>@</v>
      </c>
      <c r="G164" s="468"/>
      <c r="H164" s="183" t="s">
        <v>641</v>
      </c>
      <c r="I164" s="133" t="s">
        <v>167</v>
      </c>
      <c r="J164" s="113" t="s">
        <v>173</v>
      </c>
      <c r="K164" s="319" t="s">
        <v>566</v>
      </c>
      <c r="L164" s="116"/>
      <c r="M164" s="421">
        <v>7840</v>
      </c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</row>
    <row r="165" spans="1:223" s="15" customFormat="1" ht="25.5" customHeight="1">
      <c r="A165" s="186"/>
      <c r="B165" s="19" t="s">
        <v>1136</v>
      </c>
      <c r="C165" s="32" t="s">
        <v>117</v>
      </c>
      <c r="D165" s="381" t="s">
        <v>515</v>
      </c>
      <c r="E165" s="26" t="s">
        <v>1378</v>
      </c>
      <c r="F165" s="556" t="str">
        <f t="shared" si="4"/>
        <v>@</v>
      </c>
      <c r="G165" s="101"/>
      <c r="H165" s="260" t="s">
        <v>211</v>
      </c>
      <c r="I165" s="324" t="s">
        <v>167</v>
      </c>
      <c r="J165" s="310" t="s">
        <v>261</v>
      </c>
      <c r="K165" s="317"/>
      <c r="L165" s="116"/>
      <c r="M165" s="421">
        <v>5850</v>
      </c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</row>
    <row r="166" spans="1:223" s="15" customFormat="1" ht="23.25" customHeight="1">
      <c r="A166" s="186"/>
      <c r="B166" s="19" t="s">
        <v>1508</v>
      </c>
      <c r="C166" s="32" t="s">
        <v>117</v>
      </c>
      <c r="D166" s="381" t="s">
        <v>1509</v>
      </c>
      <c r="E166" s="26" t="s">
        <v>763</v>
      </c>
      <c r="F166" s="556" t="str">
        <f t="shared" si="4"/>
        <v>@</v>
      </c>
      <c r="G166" s="101"/>
      <c r="H166" s="260" t="s">
        <v>1507</v>
      </c>
      <c r="I166" s="324" t="s">
        <v>167</v>
      </c>
      <c r="J166" s="310" t="s">
        <v>261</v>
      </c>
      <c r="K166" s="317"/>
      <c r="L166" s="116"/>
      <c r="M166" s="421">
        <v>5460</v>
      </c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</row>
    <row r="167" spans="1:223" s="15" customFormat="1" ht="27">
      <c r="A167" s="186"/>
      <c r="B167" s="19" t="s">
        <v>1137</v>
      </c>
      <c r="C167" s="32" t="s">
        <v>117</v>
      </c>
      <c r="D167" s="381" t="s">
        <v>49</v>
      </c>
      <c r="E167" s="26" t="s">
        <v>143</v>
      </c>
      <c r="F167" s="556" t="str">
        <f t="shared" si="4"/>
        <v>@</v>
      </c>
      <c r="G167" s="101"/>
      <c r="H167" s="268" t="s">
        <v>219</v>
      </c>
      <c r="I167" s="483" t="s">
        <v>167</v>
      </c>
      <c r="J167" s="269" t="s">
        <v>173</v>
      </c>
      <c r="K167" s="121"/>
      <c r="L167" s="116"/>
      <c r="M167" s="421">
        <v>7440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</row>
    <row r="168" spans="1:223" s="15" customFormat="1" ht="36" customHeight="1">
      <c r="A168" s="186"/>
      <c r="B168" s="19" t="s">
        <v>1138</v>
      </c>
      <c r="C168" s="32" t="s">
        <v>117</v>
      </c>
      <c r="D168" s="381" t="s">
        <v>585</v>
      </c>
      <c r="E168" s="26" t="s">
        <v>584</v>
      </c>
      <c r="F168" s="556" t="str">
        <f t="shared" si="4"/>
        <v>@</v>
      </c>
      <c r="G168" s="101"/>
      <c r="H168" s="260" t="s">
        <v>201</v>
      </c>
      <c r="I168" s="324"/>
      <c r="J168" s="310" t="s">
        <v>170</v>
      </c>
      <c r="K168" s="317"/>
      <c r="L168" s="116"/>
      <c r="M168" s="421">
        <v>8350</v>
      </c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</row>
    <row r="169" spans="1:223" s="15" customFormat="1" ht="36" customHeight="1">
      <c r="A169" s="186"/>
      <c r="B169" s="19" t="s">
        <v>1139</v>
      </c>
      <c r="C169" s="32" t="s">
        <v>113</v>
      </c>
      <c r="D169" s="381" t="s">
        <v>991</v>
      </c>
      <c r="E169" s="26" t="s">
        <v>992</v>
      </c>
      <c r="F169" s="556" t="str">
        <f t="shared" si="4"/>
        <v>@</v>
      </c>
      <c r="G169" s="101"/>
      <c r="H169" s="260" t="s">
        <v>267</v>
      </c>
      <c r="I169" s="324"/>
      <c r="J169" s="310" t="s">
        <v>733</v>
      </c>
      <c r="K169" s="317"/>
      <c r="L169" s="116"/>
      <c r="M169" s="421">
        <v>9500</v>
      </c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</row>
    <row r="170" spans="1:223" s="8" customFormat="1" ht="36" customHeight="1">
      <c r="A170" s="186"/>
      <c r="B170" s="19" t="s">
        <v>1140</v>
      </c>
      <c r="C170" s="32" t="s">
        <v>117</v>
      </c>
      <c r="D170" s="381" t="s">
        <v>321</v>
      </c>
      <c r="E170" s="26" t="s">
        <v>65</v>
      </c>
      <c r="F170" s="556" t="str">
        <f t="shared" si="4"/>
        <v>@</v>
      </c>
      <c r="G170" s="101"/>
      <c r="H170" s="125" t="s">
        <v>220</v>
      </c>
      <c r="I170" s="105" t="s">
        <v>167</v>
      </c>
      <c r="J170" s="121" t="s">
        <v>173</v>
      </c>
      <c r="K170" s="121"/>
      <c r="L170" s="134"/>
      <c r="M170" s="421">
        <v>9030</v>
      </c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</row>
    <row r="171" spans="1:223" s="8" customFormat="1" ht="36" customHeight="1">
      <c r="A171" s="186"/>
      <c r="B171" s="19" t="s">
        <v>1141</v>
      </c>
      <c r="C171" s="32" t="s">
        <v>117</v>
      </c>
      <c r="D171" s="381" t="s">
        <v>322</v>
      </c>
      <c r="E171" s="26" t="s">
        <v>86</v>
      </c>
      <c r="F171" s="556" t="str">
        <f t="shared" si="4"/>
        <v>@</v>
      </c>
      <c r="G171" s="101"/>
      <c r="H171" s="125" t="s">
        <v>222</v>
      </c>
      <c r="I171" s="105" t="s">
        <v>167</v>
      </c>
      <c r="J171" s="121" t="s">
        <v>261</v>
      </c>
      <c r="K171" s="121"/>
      <c r="L171" s="134"/>
      <c r="M171" s="421">
        <v>5680</v>
      </c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</row>
    <row r="172" spans="1:223" s="15" customFormat="1" ht="23.25" customHeight="1">
      <c r="A172" s="186"/>
      <c r="B172" s="189"/>
      <c r="C172" s="190"/>
      <c r="D172" s="380" t="s">
        <v>447</v>
      </c>
      <c r="E172" s="203"/>
      <c r="F172" s="559"/>
      <c r="G172" s="193"/>
      <c r="H172" s="204"/>
      <c r="I172" s="205"/>
      <c r="J172" s="206"/>
      <c r="K172" s="207"/>
      <c r="L172" s="212"/>
      <c r="M172" s="568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</row>
    <row r="173" spans="1:223" s="15" customFormat="1" ht="27">
      <c r="A173" s="186"/>
      <c r="B173" s="19" t="s">
        <v>1142</v>
      </c>
      <c r="C173" s="32" t="s">
        <v>117</v>
      </c>
      <c r="D173" s="381" t="s">
        <v>527</v>
      </c>
      <c r="E173" s="26" t="s">
        <v>56</v>
      </c>
      <c r="F173" s="556" t="str">
        <f t="shared" si="4"/>
        <v>@</v>
      </c>
      <c r="G173" s="101"/>
      <c r="H173" s="127" t="s">
        <v>448</v>
      </c>
      <c r="I173" s="133" t="s">
        <v>167</v>
      </c>
      <c r="J173" s="124" t="s">
        <v>186</v>
      </c>
      <c r="K173" s="124" t="s">
        <v>566</v>
      </c>
      <c r="L173" s="116"/>
      <c r="M173" s="421">
        <v>9300</v>
      </c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</row>
    <row r="174" spans="1:223" s="15" customFormat="1" ht="22.5" customHeight="1">
      <c r="A174" s="186"/>
      <c r="B174" s="19" t="s">
        <v>1143</v>
      </c>
      <c r="C174" s="32" t="s">
        <v>117</v>
      </c>
      <c r="D174" s="381" t="s">
        <v>909</v>
      </c>
      <c r="E174" s="26" t="s">
        <v>401</v>
      </c>
      <c r="F174" s="556" t="str">
        <f t="shared" si="4"/>
        <v>@</v>
      </c>
      <c r="G174" s="101"/>
      <c r="H174" s="127" t="s">
        <v>448</v>
      </c>
      <c r="I174" s="133"/>
      <c r="J174" s="124" t="s">
        <v>481</v>
      </c>
      <c r="K174" s="317" t="s">
        <v>566</v>
      </c>
      <c r="L174" s="116"/>
      <c r="M174" s="421">
        <v>10190</v>
      </c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</row>
    <row r="175" spans="1:223" s="15" customFormat="1" ht="23.25" customHeight="1">
      <c r="A175" s="186"/>
      <c r="B175" s="189"/>
      <c r="C175" s="190"/>
      <c r="D175" s="380" t="s">
        <v>910</v>
      </c>
      <c r="E175" s="203"/>
      <c r="F175" s="559"/>
      <c r="G175" s="193"/>
      <c r="H175" s="204"/>
      <c r="I175" s="205"/>
      <c r="J175" s="206"/>
      <c r="K175" s="207"/>
      <c r="L175" s="212"/>
      <c r="M175" s="568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</row>
    <row r="176" spans="1:223" s="15" customFormat="1" ht="27">
      <c r="A176" s="186"/>
      <c r="B176" s="19" t="s">
        <v>1144</v>
      </c>
      <c r="C176" s="32" t="s">
        <v>117</v>
      </c>
      <c r="D176" s="381" t="s">
        <v>911</v>
      </c>
      <c r="E176" s="26" t="s">
        <v>130</v>
      </c>
      <c r="F176" s="556" t="str">
        <f t="shared" si="4"/>
        <v>@</v>
      </c>
      <c r="G176" s="101"/>
      <c r="H176" s="129" t="s">
        <v>231</v>
      </c>
      <c r="I176" s="109"/>
      <c r="J176" s="124" t="s">
        <v>261</v>
      </c>
      <c r="K176" s="124"/>
      <c r="L176" s="116"/>
      <c r="M176" s="421">
        <v>5740</v>
      </c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</row>
    <row r="177" spans="1:223" s="15" customFormat="1" ht="27">
      <c r="A177" s="186"/>
      <c r="B177" s="213"/>
      <c r="C177" s="214"/>
      <c r="D177" s="388" t="s">
        <v>844</v>
      </c>
      <c r="E177" s="215"/>
      <c r="F177" s="559"/>
      <c r="G177" s="216"/>
      <c r="H177" s="437"/>
      <c r="I177" s="218"/>
      <c r="J177" s="230"/>
      <c r="K177" s="230"/>
      <c r="L177" s="211"/>
      <c r="M177" s="568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</row>
    <row r="178" spans="1:223" s="15" customFormat="1" ht="23.25" customHeight="1">
      <c r="A178" s="186"/>
      <c r="B178" s="438" t="s">
        <v>1145</v>
      </c>
      <c r="C178" s="439" t="s">
        <v>117</v>
      </c>
      <c r="D178" s="440" t="s">
        <v>845</v>
      </c>
      <c r="E178" s="441" t="s">
        <v>763</v>
      </c>
      <c r="F178" s="556" t="str">
        <f t="shared" si="4"/>
        <v>@</v>
      </c>
      <c r="G178" s="468"/>
      <c r="H178" s="442" t="s">
        <v>673</v>
      </c>
      <c r="I178" s="443"/>
      <c r="J178" s="444" t="s">
        <v>173</v>
      </c>
      <c r="K178" s="444"/>
      <c r="L178" s="445"/>
      <c r="M178" s="421">
        <v>6260</v>
      </c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</row>
    <row r="179" spans="1:223" s="82" customFormat="1" ht="27">
      <c r="A179" s="186"/>
      <c r="B179" s="213"/>
      <c r="C179" s="213"/>
      <c r="D179" s="388" t="s">
        <v>149</v>
      </c>
      <c r="E179" s="226"/>
      <c r="F179" s="559"/>
      <c r="G179" s="216"/>
      <c r="H179" s="227"/>
      <c r="I179" s="218"/>
      <c r="J179" s="211"/>
      <c r="K179" s="211"/>
      <c r="L179" s="211"/>
      <c r="M179" s="568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</row>
    <row r="180" spans="1:223" s="82" customFormat="1" ht="27">
      <c r="A180" s="186"/>
      <c r="B180" s="19" t="s">
        <v>1146</v>
      </c>
      <c r="C180" s="32" t="s">
        <v>117</v>
      </c>
      <c r="D180" s="381" t="s">
        <v>286</v>
      </c>
      <c r="E180" s="26" t="s">
        <v>150</v>
      </c>
      <c r="F180" s="556" t="str">
        <f t="shared" si="4"/>
        <v>@</v>
      </c>
      <c r="G180" s="101"/>
      <c r="H180" s="125" t="s">
        <v>201</v>
      </c>
      <c r="I180" s="106"/>
      <c r="J180" s="115" t="s">
        <v>173</v>
      </c>
      <c r="K180" s="134"/>
      <c r="L180" s="116"/>
      <c r="M180" s="421">
        <v>7930</v>
      </c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</row>
    <row r="181" spans="1:35" s="56" customFormat="1" ht="23.25" customHeight="1">
      <c r="A181" s="186"/>
      <c r="B181" s="189"/>
      <c r="C181" s="190"/>
      <c r="D181" s="380" t="s">
        <v>116</v>
      </c>
      <c r="E181" s="203"/>
      <c r="F181" s="560"/>
      <c r="G181" s="193"/>
      <c r="H181" s="204"/>
      <c r="I181" s="205"/>
      <c r="J181" s="206"/>
      <c r="K181" s="207"/>
      <c r="L181" s="212"/>
      <c r="M181" s="568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:223" s="8" customFormat="1" ht="32.25" customHeight="1">
      <c r="A182" s="186"/>
      <c r="B182" s="19" t="s">
        <v>1147</v>
      </c>
      <c r="C182" s="32" t="s">
        <v>117</v>
      </c>
      <c r="D182" s="381" t="s">
        <v>17</v>
      </c>
      <c r="E182" s="26" t="s">
        <v>697</v>
      </c>
      <c r="F182" s="556" t="str">
        <f t="shared" si="4"/>
        <v>@</v>
      </c>
      <c r="G182" s="101"/>
      <c r="H182" s="125" t="s">
        <v>226</v>
      </c>
      <c r="I182" s="105" t="s">
        <v>167</v>
      </c>
      <c r="J182" s="113" t="s">
        <v>173</v>
      </c>
      <c r="K182" s="113"/>
      <c r="L182" s="116"/>
      <c r="M182" s="421">
        <v>8430</v>
      </c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</row>
    <row r="183" spans="1:223" s="8" customFormat="1" ht="27">
      <c r="A183" s="186"/>
      <c r="B183" s="19" t="s">
        <v>1148</v>
      </c>
      <c r="C183" s="32" t="s">
        <v>117</v>
      </c>
      <c r="D183" s="381" t="s">
        <v>18</v>
      </c>
      <c r="E183" s="87" t="s">
        <v>130</v>
      </c>
      <c r="F183" s="556" t="str">
        <f t="shared" si="4"/>
        <v>@</v>
      </c>
      <c r="G183" s="101"/>
      <c r="H183" s="127" t="s">
        <v>205</v>
      </c>
      <c r="I183" s="133" t="s">
        <v>167</v>
      </c>
      <c r="J183" s="113" t="s">
        <v>186</v>
      </c>
      <c r="K183" s="113"/>
      <c r="L183" s="134"/>
      <c r="M183" s="421">
        <v>9330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</row>
    <row r="184" spans="1:223" s="4" customFormat="1" ht="35.25" customHeight="1">
      <c r="A184" s="186"/>
      <c r="B184" s="19" t="s">
        <v>1125</v>
      </c>
      <c r="C184" s="32" t="s">
        <v>117</v>
      </c>
      <c r="D184" s="381" t="s">
        <v>916</v>
      </c>
      <c r="E184" s="26" t="s">
        <v>598</v>
      </c>
      <c r="F184" s="556" t="str">
        <f t="shared" si="4"/>
        <v>@</v>
      </c>
      <c r="G184" s="101"/>
      <c r="H184" s="125" t="s">
        <v>228</v>
      </c>
      <c r="I184" s="105" t="s">
        <v>167</v>
      </c>
      <c r="J184" s="113" t="s">
        <v>170</v>
      </c>
      <c r="K184" s="113"/>
      <c r="L184" s="116"/>
      <c r="M184" s="421">
        <v>7410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</row>
    <row r="185" spans="2:39" ht="31.5" customHeight="1">
      <c r="B185" s="19" t="s">
        <v>1126</v>
      </c>
      <c r="C185" s="32" t="s">
        <v>117</v>
      </c>
      <c r="D185" s="381" t="s">
        <v>915</v>
      </c>
      <c r="E185" s="26" t="s">
        <v>488</v>
      </c>
      <c r="F185" s="556" t="str">
        <f t="shared" si="4"/>
        <v>@</v>
      </c>
      <c r="G185" s="468"/>
      <c r="H185" s="125" t="s">
        <v>632</v>
      </c>
      <c r="I185" s="133" t="s">
        <v>167</v>
      </c>
      <c r="J185" s="122" t="s">
        <v>173</v>
      </c>
      <c r="K185" s="317" t="s">
        <v>566</v>
      </c>
      <c r="L185" s="134"/>
      <c r="M185" s="421">
        <v>6450</v>
      </c>
      <c r="AJ185" s="2"/>
      <c r="AK185" s="2"/>
      <c r="AL185" s="2"/>
      <c r="AM185" s="2"/>
    </row>
    <row r="186" spans="1:223" s="15" customFormat="1" ht="22.5" customHeight="1">
      <c r="A186" s="186"/>
      <c r="B186" s="19" t="s">
        <v>1149</v>
      </c>
      <c r="C186" s="32" t="s">
        <v>117</v>
      </c>
      <c r="D186" s="381" t="s">
        <v>918</v>
      </c>
      <c r="E186" s="26" t="s">
        <v>698</v>
      </c>
      <c r="F186" s="556" t="str">
        <f t="shared" si="4"/>
        <v>@</v>
      </c>
      <c r="G186" s="101"/>
      <c r="H186" s="300" t="s">
        <v>227</v>
      </c>
      <c r="I186" s="105" t="s">
        <v>167</v>
      </c>
      <c r="J186" s="259" t="s">
        <v>176</v>
      </c>
      <c r="K186" s="124"/>
      <c r="L186" s="116"/>
      <c r="M186" s="421">
        <v>5740</v>
      </c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</row>
    <row r="187" spans="1:223" s="15" customFormat="1" ht="35.25" customHeight="1">
      <c r="A187" s="186"/>
      <c r="B187" s="19" t="s">
        <v>1457</v>
      </c>
      <c r="C187" s="32" t="s">
        <v>117</v>
      </c>
      <c r="D187" s="381" t="s">
        <v>1458</v>
      </c>
      <c r="E187" s="26" t="s">
        <v>488</v>
      </c>
      <c r="F187" s="556" t="str">
        <f>HYPERLINK("http://www.bosal-autoflex.ru/instructions1/"&amp;LEFT(B187,4)&amp;MID(B187,6,4)&amp;".pdf","@")</f>
        <v>@</v>
      </c>
      <c r="G187" s="101"/>
      <c r="H187" s="300" t="s">
        <v>672</v>
      </c>
      <c r="I187" s="105" t="s">
        <v>167</v>
      </c>
      <c r="J187" s="259" t="s">
        <v>173</v>
      </c>
      <c r="K187" s="124" t="s">
        <v>566</v>
      </c>
      <c r="L187" s="116"/>
      <c r="M187" s="421">
        <v>5400</v>
      </c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</row>
    <row r="188" spans="1:223" s="15" customFormat="1" ht="22.5" customHeight="1">
      <c r="A188" s="186"/>
      <c r="B188" s="19" t="s">
        <v>1150</v>
      </c>
      <c r="C188" s="32" t="s">
        <v>117</v>
      </c>
      <c r="D188" s="381" t="s">
        <v>312</v>
      </c>
      <c r="E188" s="26" t="s">
        <v>335</v>
      </c>
      <c r="F188" s="556" t="str">
        <f aca="true" t="shared" si="5" ref="F188:F245">HYPERLINK("http://www.bosal-autoflex.ru/instructions1/"&amp;LEFT(B188,4)&amp;MID(B188,6,4)&amp;".pdf","@")</f>
        <v>@</v>
      </c>
      <c r="G188" s="101"/>
      <c r="H188" s="300" t="s">
        <v>225</v>
      </c>
      <c r="I188" s="451"/>
      <c r="J188" s="301" t="s">
        <v>439</v>
      </c>
      <c r="K188" s="121"/>
      <c r="L188" s="116"/>
      <c r="M188" s="421">
        <v>5400</v>
      </c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</row>
    <row r="189" spans="2:39" ht="27">
      <c r="B189" s="19" t="s">
        <v>1151</v>
      </c>
      <c r="C189" s="32" t="s">
        <v>117</v>
      </c>
      <c r="D189" s="381" t="s">
        <v>1541</v>
      </c>
      <c r="E189" s="87" t="s">
        <v>630</v>
      </c>
      <c r="F189" s="556" t="str">
        <f t="shared" si="5"/>
        <v>@</v>
      </c>
      <c r="G189" s="101"/>
      <c r="H189" s="128" t="s">
        <v>208</v>
      </c>
      <c r="I189" s="482"/>
      <c r="J189" s="124" t="s">
        <v>258</v>
      </c>
      <c r="K189" s="124"/>
      <c r="L189" s="134"/>
      <c r="M189" s="421">
        <v>6210</v>
      </c>
      <c r="AJ189" s="2"/>
      <c r="AK189" s="2"/>
      <c r="AL189" s="2"/>
      <c r="AM189" s="2"/>
    </row>
    <row r="190" spans="1:223" s="11" customFormat="1" ht="26.25" customHeight="1">
      <c r="A190" s="186"/>
      <c r="B190" s="19" t="s">
        <v>1152</v>
      </c>
      <c r="C190" s="32" t="s">
        <v>117</v>
      </c>
      <c r="D190" s="381" t="s">
        <v>693</v>
      </c>
      <c r="E190" s="87" t="s">
        <v>645</v>
      </c>
      <c r="F190" s="556" t="str">
        <f t="shared" si="5"/>
        <v>@</v>
      </c>
      <c r="G190" s="468"/>
      <c r="H190" s="128" t="s">
        <v>673</v>
      </c>
      <c r="I190" s="133"/>
      <c r="J190" s="113" t="s">
        <v>174</v>
      </c>
      <c r="K190" s="113" t="s">
        <v>566</v>
      </c>
      <c r="L190" s="134"/>
      <c r="M190" s="421">
        <v>5810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</row>
    <row r="191" spans="1:223" s="15" customFormat="1" ht="26.25" customHeight="1">
      <c r="A191" s="186"/>
      <c r="B191" s="19" t="s">
        <v>1445</v>
      </c>
      <c r="C191" s="32" t="s">
        <v>117</v>
      </c>
      <c r="D191" s="381" t="s">
        <v>1446</v>
      </c>
      <c r="E191" s="87" t="s">
        <v>37</v>
      </c>
      <c r="F191" s="556" t="str">
        <f>HYPERLINK("http://www.bosal-autoflex.ru/instructions1/"&amp;LEFT(B191,4)&amp;MID(B191,6,4)&amp;".pdf","@")</f>
        <v>@</v>
      </c>
      <c r="G191" s="581" t="s">
        <v>1443</v>
      </c>
      <c r="H191" s="128" t="s">
        <v>1447</v>
      </c>
      <c r="I191" s="105" t="s">
        <v>167</v>
      </c>
      <c r="J191" s="124" t="s">
        <v>184</v>
      </c>
      <c r="K191" s="124"/>
      <c r="L191" s="134"/>
      <c r="M191" s="421">
        <v>6550</v>
      </c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</row>
    <row r="192" spans="1:223" s="15" customFormat="1" ht="27">
      <c r="A192" s="186"/>
      <c r="B192" s="19" t="s">
        <v>1153</v>
      </c>
      <c r="C192" s="32" t="s">
        <v>117</v>
      </c>
      <c r="D192" s="381" t="s">
        <v>573</v>
      </c>
      <c r="E192" s="26" t="s">
        <v>103</v>
      </c>
      <c r="F192" s="556" t="str">
        <f t="shared" si="5"/>
        <v>@</v>
      </c>
      <c r="G192" s="101"/>
      <c r="H192" s="125" t="s">
        <v>217</v>
      </c>
      <c r="I192" s="105"/>
      <c r="J192" s="121" t="s">
        <v>333</v>
      </c>
      <c r="K192" s="121"/>
      <c r="L192" s="116"/>
      <c r="M192" s="421">
        <v>5890</v>
      </c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</row>
    <row r="193" spans="1:223" s="15" customFormat="1" ht="31.5" customHeight="1">
      <c r="A193" s="186"/>
      <c r="B193" s="19" t="s">
        <v>1141</v>
      </c>
      <c r="C193" s="32" t="s">
        <v>117</v>
      </c>
      <c r="D193" s="381" t="s">
        <v>323</v>
      </c>
      <c r="E193" s="26" t="s">
        <v>336</v>
      </c>
      <c r="F193" s="556" t="str">
        <f t="shared" si="5"/>
        <v>@</v>
      </c>
      <c r="G193" s="101"/>
      <c r="H193" s="125" t="s">
        <v>222</v>
      </c>
      <c r="I193" s="105" t="s">
        <v>167</v>
      </c>
      <c r="J193" s="122" t="s">
        <v>261</v>
      </c>
      <c r="K193" s="122"/>
      <c r="L193" s="134"/>
      <c r="M193" s="421">
        <v>5680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</row>
    <row r="194" spans="1:223" s="15" customFormat="1" ht="24" customHeight="1">
      <c r="A194" s="186"/>
      <c r="B194" s="19" t="s">
        <v>711</v>
      </c>
      <c r="C194" s="32" t="s">
        <v>166</v>
      </c>
      <c r="D194" s="381" t="s">
        <v>913</v>
      </c>
      <c r="E194" s="26" t="s">
        <v>385</v>
      </c>
      <c r="F194" s="556" t="str">
        <f>HYPERLINK("http://www.catalogue.bosal.com/pdf/pdf_mi/033164.pdf","@")</f>
        <v>@</v>
      </c>
      <c r="G194" s="352"/>
      <c r="H194" s="125"/>
      <c r="I194" s="133"/>
      <c r="J194" s="121"/>
      <c r="K194" s="317"/>
      <c r="L194" s="134"/>
      <c r="M194" s="421">
        <v>9000</v>
      </c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</row>
    <row r="195" spans="1:223" s="15" customFormat="1" ht="27">
      <c r="A195" s="186"/>
      <c r="B195" s="19" t="s">
        <v>1154</v>
      </c>
      <c r="C195" s="32" t="s">
        <v>117</v>
      </c>
      <c r="D195" s="381" t="s">
        <v>702</v>
      </c>
      <c r="E195" s="26" t="s">
        <v>518</v>
      </c>
      <c r="F195" s="556" t="str">
        <f t="shared" si="5"/>
        <v>@</v>
      </c>
      <c r="G195" s="101"/>
      <c r="H195" s="125" t="s">
        <v>251</v>
      </c>
      <c r="I195" s="105"/>
      <c r="J195" s="121" t="s">
        <v>170</v>
      </c>
      <c r="K195" s="121"/>
      <c r="L195" s="134"/>
      <c r="M195" s="421">
        <v>6980</v>
      </c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</row>
    <row r="196" spans="1:223" s="15" customFormat="1" ht="27">
      <c r="A196" s="186"/>
      <c r="B196" s="19" t="s">
        <v>1155</v>
      </c>
      <c r="C196" s="32" t="s">
        <v>117</v>
      </c>
      <c r="D196" s="381" t="s">
        <v>702</v>
      </c>
      <c r="E196" s="26" t="s">
        <v>486</v>
      </c>
      <c r="F196" s="556" t="str">
        <f t="shared" si="5"/>
        <v>@</v>
      </c>
      <c r="G196" s="101"/>
      <c r="H196" s="125" t="s">
        <v>251</v>
      </c>
      <c r="I196" s="105" t="s">
        <v>167</v>
      </c>
      <c r="J196" s="121" t="s">
        <v>261</v>
      </c>
      <c r="K196" s="134"/>
      <c r="L196" s="134"/>
      <c r="M196" s="421">
        <v>7190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</row>
    <row r="197" spans="1:223" s="15" customFormat="1" ht="27">
      <c r="A197" s="186"/>
      <c r="B197" s="19" t="s">
        <v>1156</v>
      </c>
      <c r="C197" s="32" t="s">
        <v>117</v>
      </c>
      <c r="D197" s="381" t="s">
        <v>332</v>
      </c>
      <c r="E197" s="87" t="s">
        <v>497</v>
      </c>
      <c r="F197" s="556" t="str">
        <f t="shared" si="5"/>
        <v>@</v>
      </c>
      <c r="G197" s="101"/>
      <c r="H197" s="128" t="s">
        <v>222</v>
      </c>
      <c r="I197" s="133"/>
      <c r="J197" s="113" t="s">
        <v>333</v>
      </c>
      <c r="K197" s="113"/>
      <c r="L197" s="134"/>
      <c r="M197" s="421">
        <v>7500</v>
      </c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</row>
    <row r="198" spans="1:223" s="15" customFormat="1" ht="33" customHeight="1">
      <c r="A198" s="186"/>
      <c r="B198" s="19" t="s">
        <v>1157</v>
      </c>
      <c r="C198" s="32" t="s">
        <v>117</v>
      </c>
      <c r="D198" s="381" t="s">
        <v>332</v>
      </c>
      <c r="E198" s="26" t="s">
        <v>1462</v>
      </c>
      <c r="F198" s="556" t="str">
        <f t="shared" si="5"/>
        <v>@</v>
      </c>
      <c r="G198" s="101"/>
      <c r="H198" s="125" t="s">
        <v>502</v>
      </c>
      <c r="I198" s="105" t="s">
        <v>167</v>
      </c>
      <c r="J198" s="122" t="s">
        <v>503</v>
      </c>
      <c r="K198" s="115"/>
      <c r="L198" s="134"/>
      <c r="M198" s="421">
        <v>7150</v>
      </c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</row>
    <row r="199" spans="1:223" s="15" customFormat="1" ht="27">
      <c r="A199" s="186"/>
      <c r="B199" s="19" t="s">
        <v>1158</v>
      </c>
      <c r="C199" s="32" t="s">
        <v>117</v>
      </c>
      <c r="D199" s="381" t="s">
        <v>311</v>
      </c>
      <c r="E199" s="26" t="s">
        <v>144</v>
      </c>
      <c r="F199" s="556" t="str">
        <f t="shared" si="5"/>
        <v>@</v>
      </c>
      <c r="G199" s="101"/>
      <c r="H199" s="306" t="s">
        <v>214</v>
      </c>
      <c r="I199" s="105" t="s">
        <v>167</v>
      </c>
      <c r="J199" s="122" t="s">
        <v>182</v>
      </c>
      <c r="K199" s="122"/>
      <c r="L199" s="134"/>
      <c r="M199" s="421">
        <v>9340</v>
      </c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</row>
    <row r="200" spans="1:223" s="15" customFormat="1" ht="27">
      <c r="A200" s="186"/>
      <c r="B200" s="19" t="s">
        <v>1159</v>
      </c>
      <c r="C200" s="32" t="s">
        <v>113</v>
      </c>
      <c r="D200" s="381" t="s">
        <v>311</v>
      </c>
      <c r="E200" s="26" t="s">
        <v>144</v>
      </c>
      <c r="F200" s="556" t="str">
        <f t="shared" si="5"/>
        <v>@</v>
      </c>
      <c r="G200" s="101"/>
      <c r="H200" s="132"/>
      <c r="I200" s="105" t="s">
        <v>167</v>
      </c>
      <c r="J200" s="113" t="s">
        <v>183</v>
      </c>
      <c r="K200" s="113"/>
      <c r="L200" s="134"/>
      <c r="M200" s="421">
        <v>8000</v>
      </c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</row>
    <row r="201" spans="1:223" s="15" customFormat="1" ht="22.5" customHeight="1">
      <c r="A201" s="186"/>
      <c r="B201" s="19" t="s">
        <v>1160</v>
      </c>
      <c r="C201" s="32" t="s">
        <v>117</v>
      </c>
      <c r="D201" s="381" t="s">
        <v>311</v>
      </c>
      <c r="E201" s="26" t="s">
        <v>334</v>
      </c>
      <c r="F201" s="556" t="str">
        <f t="shared" si="5"/>
        <v>@</v>
      </c>
      <c r="G201" s="101"/>
      <c r="H201" s="306" t="s">
        <v>214</v>
      </c>
      <c r="I201" s="105" t="s">
        <v>167</v>
      </c>
      <c r="J201" s="122" t="s">
        <v>182</v>
      </c>
      <c r="K201" s="122"/>
      <c r="L201" s="134"/>
      <c r="M201" s="421">
        <v>8260</v>
      </c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</row>
    <row r="202" spans="1:223" s="15" customFormat="1" ht="22.5" customHeight="1">
      <c r="A202" s="186"/>
      <c r="B202" s="19" t="s">
        <v>1161</v>
      </c>
      <c r="C202" s="32" t="s">
        <v>113</v>
      </c>
      <c r="D202" s="381" t="s">
        <v>1009</v>
      </c>
      <c r="E202" s="87" t="s">
        <v>701</v>
      </c>
      <c r="F202" s="556" t="str">
        <f t="shared" si="5"/>
        <v>@</v>
      </c>
      <c r="G202" s="468"/>
      <c r="H202" s="183"/>
      <c r="I202" s="133" t="s">
        <v>167</v>
      </c>
      <c r="J202" s="113" t="s">
        <v>60</v>
      </c>
      <c r="K202" s="113"/>
      <c r="L202" s="134"/>
      <c r="M202" s="421">
        <v>8490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</row>
    <row r="203" spans="1:223" s="15" customFormat="1" ht="27">
      <c r="A203" s="186"/>
      <c r="B203" s="19" t="s">
        <v>1162</v>
      </c>
      <c r="C203" s="32" t="s">
        <v>117</v>
      </c>
      <c r="D203" s="381" t="s">
        <v>311</v>
      </c>
      <c r="E203" s="87" t="s">
        <v>630</v>
      </c>
      <c r="F203" s="556" t="str">
        <f t="shared" si="5"/>
        <v>@</v>
      </c>
      <c r="G203" s="101"/>
      <c r="H203" s="163" t="s">
        <v>205</v>
      </c>
      <c r="I203" s="133" t="s">
        <v>167</v>
      </c>
      <c r="J203" s="113" t="s">
        <v>173</v>
      </c>
      <c r="K203" s="113"/>
      <c r="L203" s="134"/>
      <c r="M203" s="421">
        <v>7830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</row>
    <row r="204" spans="1:223" s="15" customFormat="1" ht="22.5" customHeight="1">
      <c r="A204" s="186"/>
      <c r="B204" s="19" t="s">
        <v>1135</v>
      </c>
      <c r="C204" s="32" t="s">
        <v>117</v>
      </c>
      <c r="D204" s="400" t="s">
        <v>919</v>
      </c>
      <c r="E204" s="26" t="s">
        <v>1511</v>
      </c>
      <c r="F204" s="556" t="str">
        <f t="shared" si="5"/>
        <v>@</v>
      </c>
      <c r="G204" s="468"/>
      <c r="H204" s="183" t="s">
        <v>641</v>
      </c>
      <c r="I204" s="133" t="s">
        <v>167</v>
      </c>
      <c r="J204" s="113" t="s">
        <v>173</v>
      </c>
      <c r="K204" s="131" t="s">
        <v>566</v>
      </c>
      <c r="L204" s="116"/>
      <c r="M204" s="421">
        <v>7840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</row>
    <row r="205" spans="1:223" s="15" customFormat="1" ht="22.5" customHeight="1">
      <c r="A205" s="186"/>
      <c r="B205" s="19" t="s">
        <v>1528</v>
      </c>
      <c r="C205" s="32" t="s">
        <v>117</v>
      </c>
      <c r="D205" s="400" t="s">
        <v>1529</v>
      </c>
      <c r="E205" s="26" t="s">
        <v>1441</v>
      </c>
      <c r="F205" s="556" t="str">
        <f t="shared" si="5"/>
        <v>@</v>
      </c>
      <c r="G205" s="581" t="s">
        <v>1443</v>
      </c>
      <c r="H205" s="257" t="s">
        <v>1530</v>
      </c>
      <c r="I205" s="133" t="s">
        <v>167</v>
      </c>
      <c r="J205" s="113" t="s">
        <v>271</v>
      </c>
      <c r="K205" s="319" t="s">
        <v>566</v>
      </c>
      <c r="L205" s="116"/>
      <c r="M205" s="421">
        <v>7840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</row>
    <row r="206" spans="1:223" s="15" customFormat="1" ht="27">
      <c r="A206" s="186"/>
      <c r="B206" s="19" t="s">
        <v>1163</v>
      </c>
      <c r="C206" s="32" t="s">
        <v>117</v>
      </c>
      <c r="D206" s="381" t="s">
        <v>580</v>
      </c>
      <c r="E206" s="87" t="s">
        <v>795</v>
      </c>
      <c r="F206" s="556" t="str">
        <f t="shared" si="5"/>
        <v>@</v>
      </c>
      <c r="G206" s="101"/>
      <c r="H206" s="487" t="s">
        <v>228</v>
      </c>
      <c r="I206" s="133"/>
      <c r="J206" s="113" t="s">
        <v>178</v>
      </c>
      <c r="K206" s="435"/>
      <c r="L206" s="134"/>
      <c r="M206" s="421">
        <v>6890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</row>
    <row r="207" spans="1:223" s="8" customFormat="1" ht="27">
      <c r="A207" s="186"/>
      <c r="B207" s="19" t="s">
        <v>1164</v>
      </c>
      <c r="C207" s="32" t="s">
        <v>117</v>
      </c>
      <c r="D207" s="381" t="s">
        <v>796</v>
      </c>
      <c r="E207" s="87" t="s">
        <v>763</v>
      </c>
      <c r="F207" s="556" t="str">
        <f t="shared" si="5"/>
        <v>@</v>
      </c>
      <c r="G207" s="468"/>
      <c r="H207" s="128" t="s">
        <v>615</v>
      </c>
      <c r="I207" s="482"/>
      <c r="J207" s="124" t="s">
        <v>172</v>
      </c>
      <c r="K207" s="124" t="s">
        <v>566</v>
      </c>
      <c r="L207" s="134"/>
      <c r="M207" s="421">
        <v>6200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</row>
    <row r="208" spans="1:223" s="8" customFormat="1" ht="46.5" customHeight="1">
      <c r="A208" s="186"/>
      <c r="B208" s="19" t="s">
        <v>1165</v>
      </c>
      <c r="C208" s="32" t="s">
        <v>117</v>
      </c>
      <c r="D208" s="381" t="s">
        <v>917</v>
      </c>
      <c r="E208" s="26" t="s">
        <v>654</v>
      </c>
      <c r="F208" s="556" t="str">
        <f t="shared" si="5"/>
        <v>@</v>
      </c>
      <c r="G208" s="101"/>
      <c r="H208" s="125" t="s">
        <v>224</v>
      </c>
      <c r="I208" s="174" t="s">
        <v>167</v>
      </c>
      <c r="J208" s="121" t="s">
        <v>169</v>
      </c>
      <c r="K208" s="121"/>
      <c r="L208" s="134"/>
      <c r="M208" s="421">
        <v>7800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</row>
    <row r="209" spans="1:223" s="8" customFormat="1" ht="26.25" customHeight="1">
      <c r="A209" s="186"/>
      <c r="B209" s="19" t="s">
        <v>1166</v>
      </c>
      <c r="C209" s="32" t="s">
        <v>117</v>
      </c>
      <c r="D209" s="381" t="s">
        <v>920</v>
      </c>
      <c r="E209" s="26" t="s">
        <v>508</v>
      </c>
      <c r="F209" s="556" t="str">
        <f t="shared" si="5"/>
        <v>@</v>
      </c>
      <c r="G209" s="101"/>
      <c r="H209" s="125" t="s">
        <v>201</v>
      </c>
      <c r="I209" s="106"/>
      <c r="J209" s="121" t="s">
        <v>173</v>
      </c>
      <c r="K209" s="121"/>
      <c r="L209" s="116"/>
      <c r="M209" s="421">
        <v>7090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</row>
    <row r="210" spans="1:223" s="8" customFormat="1" ht="32.25" customHeight="1">
      <c r="A210" s="186"/>
      <c r="B210" s="19" t="s">
        <v>1140</v>
      </c>
      <c r="C210" s="32" t="s">
        <v>117</v>
      </c>
      <c r="D210" s="381" t="s">
        <v>46</v>
      </c>
      <c r="E210" s="26" t="s">
        <v>64</v>
      </c>
      <c r="F210" s="556" t="str">
        <f t="shared" si="5"/>
        <v>@</v>
      </c>
      <c r="G210" s="101"/>
      <c r="H210" s="125" t="s">
        <v>220</v>
      </c>
      <c r="I210" s="174" t="s">
        <v>167</v>
      </c>
      <c r="J210" s="121" t="s">
        <v>173</v>
      </c>
      <c r="K210" s="121"/>
      <c r="L210" s="134"/>
      <c r="M210" s="421">
        <v>9030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</row>
    <row r="211" spans="1:223" s="8" customFormat="1" ht="21" customHeight="1">
      <c r="A211" s="186"/>
      <c r="B211" s="19" t="s">
        <v>1167</v>
      </c>
      <c r="C211" s="32" t="s">
        <v>117</v>
      </c>
      <c r="D211" s="381" t="s">
        <v>310</v>
      </c>
      <c r="E211" s="87" t="s">
        <v>401</v>
      </c>
      <c r="F211" s="556" t="str">
        <f t="shared" si="5"/>
        <v>@</v>
      </c>
      <c r="G211" s="101"/>
      <c r="H211" s="128" t="s">
        <v>225</v>
      </c>
      <c r="I211" s="133"/>
      <c r="J211" s="124" t="s">
        <v>173</v>
      </c>
      <c r="K211" s="124" t="s">
        <v>566</v>
      </c>
      <c r="L211" s="134"/>
      <c r="M211" s="421">
        <v>8690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</row>
    <row r="212" spans="1:223" s="15" customFormat="1" ht="23.25" customHeight="1">
      <c r="A212" s="186"/>
      <c r="B212" s="189"/>
      <c r="C212" s="190"/>
      <c r="D212" s="380" t="s">
        <v>313</v>
      </c>
      <c r="E212" s="203"/>
      <c r="F212" s="559"/>
      <c r="G212" s="193"/>
      <c r="H212" s="204"/>
      <c r="I212" s="205"/>
      <c r="J212" s="206"/>
      <c r="K212" s="207"/>
      <c r="L212" s="212"/>
      <c r="M212" s="568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</row>
    <row r="213" spans="1:223" s="15" customFormat="1" ht="27">
      <c r="A213" s="186"/>
      <c r="B213" s="19" t="s">
        <v>1168</v>
      </c>
      <c r="C213" s="32" t="s">
        <v>117</v>
      </c>
      <c r="D213" s="401" t="s">
        <v>528</v>
      </c>
      <c r="E213" s="26" t="s">
        <v>598</v>
      </c>
      <c r="F213" s="556" t="str">
        <f t="shared" si="5"/>
        <v>@</v>
      </c>
      <c r="G213" s="101"/>
      <c r="H213" s="127" t="s">
        <v>382</v>
      </c>
      <c r="I213" s="106"/>
      <c r="J213" s="124" t="s">
        <v>186</v>
      </c>
      <c r="K213" s="124" t="s">
        <v>566</v>
      </c>
      <c r="L213" s="116"/>
      <c r="M213" s="421">
        <v>8600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</row>
    <row r="214" spans="1:223" s="15" customFormat="1" ht="27">
      <c r="A214" s="186"/>
      <c r="B214" s="19" t="s">
        <v>1531</v>
      </c>
      <c r="C214" s="32" t="s">
        <v>117</v>
      </c>
      <c r="D214" s="401" t="s">
        <v>1532</v>
      </c>
      <c r="E214" s="26" t="s">
        <v>1441</v>
      </c>
      <c r="F214" s="556" t="str">
        <f t="shared" si="5"/>
        <v>@</v>
      </c>
      <c r="G214" s="101"/>
      <c r="H214" s="127" t="s">
        <v>624</v>
      </c>
      <c r="I214" s="133" t="s">
        <v>167</v>
      </c>
      <c r="J214" s="124" t="s">
        <v>1533</v>
      </c>
      <c r="K214" s="124" t="s">
        <v>566</v>
      </c>
      <c r="L214" s="116"/>
      <c r="M214" s="421">
        <v>10680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</row>
    <row r="215" spans="1:223" s="15" customFormat="1" ht="27">
      <c r="A215" s="186"/>
      <c r="B215" s="19" t="s">
        <v>1169</v>
      </c>
      <c r="C215" s="32" t="s">
        <v>117</v>
      </c>
      <c r="D215" s="401" t="s">
        <v>582</v>
      </c>
      <c r="E215" s="26" t="s">
        <v>137</v>
      </c>
      <c r="F215" s="556" t="str">
        <f t="shared" si="5"/>
        <v>@</v>
      </c>
      <c r="G215" s="101"/>
      <c r="H215" s="127" t="s">
        <v>253</v>
      </c>
      <c r="I215" s="457"/>
      <c r="J215" s="124" t="s">
        <v>173</v>
      </c>
      <c r="K215" s="317" t="s">
        <v>566</v>
      </c>
      <c r="L215" s="116"/>
      <c r="M215" s="421">
        <v>10100</v>
      </c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</row>
    <row r="216" spans="1:35" s="56" customFormat="1" ht="23.25" customHeight="1">
      <c r="A216" s="186"/>
      <c r="B216" s="189"/>
      <c r="C216" s="190"/>
      <c r="D216" s="380" t="s">
        <v>314</v>
      </c>
      <c r="E216" s="203"/>
      <c r="F216" s="559"/>
      <c r="G216" s="193"/>
      <c r="H216" s="204"/>
      <c r="I216" s="205"/>
      <c r="J216" s="206"/>
      <c r="K216" s="207"/>
      <c r="L216" s="212"/>
      <c r="M216" s="568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</row>
    <row r="217" spans="2:39" ht="30">
      <c r="B217" s="19" t="s">
        <v>1170</v>
      </c>
      <c r="C217" s="32" t="s">
        <v>117</v>
      </c>
      <c r="D217" s="402" t="s">
        <v>923</v>
      </c>
      <c r="E217" s="26" t="s">
        <v>773</v>
      </c>
      <c r="F217" s="556" t="str">
        <f t="shared" si="5"/>
        <v>@</v>
      </c>
      <c r="G217" s="101"/>
      <c r="H217" s="128" t="s">
        <v>230</v>
      </c>
      <c r="I217" s="370"/>
      <c r="J217" s="124" t="s">
        <v>173</v>
      </c>
      <c r="K217" s="124"/>
      <c r="L217" s="313" t="s">
        <v>190</v>
      </c>
      <c r="M217" s="421">
        <v>17600</v>
      </c>
      <c r="AJ217" s="2"/>
      <c r="AK217" s="2"/>
      <c r="AL217" s="2"/>
      <c r="AM217" s="2"/>
    </row>
    <row r="218" spans="2:39" ht="33.75" customHeight="1">
      <c r="B218" s="19" t="s">
        <v>1171</v>
      </c>
      <c r="C218" s="32" t="s">
        <v>117</v>
      </c>
      <c r="D218" s="402" t="s">
        <v>923</v>
      </c>
      <c r="E218" s="26" t="s">
        <v>773</v>
      </c>
      <c r="F218" s="556" t="str">
        <f t="shared" si="5"/>
        <v>@</v>
      </c>
      <c r="G218" s="101"/>
      <c r="H218" s="128" t="s">
        <v>230</v>
      </c>
      <c r="I218" s="370"/>
      <c r="J218" s="124" t="s">
        <v>173</v>
      </c>
      <c r="K218" s="124"/>
      <c r="L218" s="313" t="s">
        <v>13</v>
      </c>
      <c r="M218" s="421">
        <v>16300</v>
      </c>
      <c r="AJ218" s="2"/>
      <c r="AK218" s="2"/>
      <c r="AL218" s="2"/>
      <c r="AM218" s="2"/>
    </row>
    <row r="219" spans="2:223" ht="30">
      <c r="B219" s="19" t="s">
        <v>1172</v>
      </c>
      <c r="C219" s="32" t="s">
        <v>117</v>
      </c>
      <c r="D219" s="381" t="s">
        <v>922</v>
      </c>
      <c r="E219" s="26" t="s">
        <v>773</v>
      </c>
      <c r="F219" s="556" t="str">
        <f t="shared" si="5"/>
        <v>@</v>
      </c>
      <c r="G219" s="101"/>
      <c r="H219" s="128" t="s">
        <v>230</v>
      </c>
      <c r="I219" s="174"/>
      <c r="J219" s="124" t="s">
        <v>173</v>
      </c>
      <c r="K219" s="124"/>
      <c r="L219" s="313"/>
      <c r="M219" s="421">
        <v>8000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</row>
    <row r="220" spans="2:39" ht="37.5" customHeight="1">
      <c r="B220" s="19" t="s">
        <v>1173</v>
      </c>
      <c r="C220" s="32" t="s">
        <v>113</v>
      </c>
      <c r="D220" s="381" t="s">
        <v>578</v>
      </c>
      <c r="E220" s="26" t="s">
        <v>772</v>
      </c>
      <c r="F220" s="556" t="str">
        <f t="shared" si="5"/>
        <v>@</v>
      </c>
      <c r="G220" s="101"/>
      <c r="H220" s="125" t="s">
        <v>267</v>
      </c>
      <c r="I220" s="322"/>
      <c r="J220" s="121" t="s">
        <v>272</v>
      </c>
      <c r="K220" s="134"/>
      <c r="L220" s="313" t="s">
        <v>13</v>
      </c>
      <c r="M220" s="421">
        <v>18060</v>
      </c>
      <c r="AJ220" s="2"/>
      <c r="AK220" s="2"/>
      <c r="AL220" s="2"/>
      <c r="AM220" s="2"/>
    </row>
    <row r="221" spans="2:39" ht="68.25" customHeight="1">
      <c r="B221" s="332" t="s">
        <v>1174</v>
      </c>
      <c r="C221" s="311" t="s">
        <v>113</v>
      </c>
      <c r="D221" s="381" t="s">
        <v>1503</v>
      </c>
      <c r="E221" s="26" t="s">
        <v>772</v>
      </c>
      <c r="F221" s="556" t="str">
        <f t="shared" si="5"/>
        <v>@</v>
      </c>
      <c r="G221" s="468"/>
      <c r="H221" s="306" t="s">
        <v>267</v>
      </c>
      <c r="I221" s="457"/>
      <c r="J221" s="121" t="s">
        <v>173</v>
      </c>
      <c r="K221" s="134"/>
      <c r="L221" s="313" t="s">
        <v>13</v>
      </c>
      <c r="M221" s="421">
        <v>18330</v>
      </c>
      <c r="AJ221" s="2"/>
      <c r="AK221" s="2"/>
      <c r="AL221" s="2"/>
      <c r="AM221" s="2"/>
    </row>
    <row r="222" spans="2:39" ht="30">
      <c r="B222" s="19" t="s">
        <v>1175</v>
      </c>
      <c r="C222" s="32" t="s">
        <v>117</v>
      </c>
      <c r="D222" s="402" t="s">
        <v>472</v>
      </c>
      <c r="E222" s="26" t="s">
        <v>56</v>
      </c>
      <c r="F222" s="556" t="str">
        <f t="shared" si="5"/>
        <v>@</v>
      </c>
      <c r="G222" s="101"/>
      <c r="H222" s="127" t="s">
        <v>230</v>
      </c>
      <c r="I222" s="106"/>
      <c r="J222" s="121" t="s">
        <v>182</v>
      </c>
      <c r="K222" s="121"/>
      <c r="L222" s="116"/>
      <c r="M222" s="421">
        <v>9110</v>
      </c>
      <c r="AJ222" s="2"/>
      <c r="AK222" s="2"/>
      <c r="AL222" s="2"/>
      <c r="AM222" s="2"/>
    </row>
    <row r="223" spans="2:223" ht="30">
      <c r="B223" s="19" t="s">
        <v>1176</v>
      </c>
      <c r="C223" s="32" t="s">
        <v>135</v>
      </c>
      <c r="D223" s="402" t="s">
        <v>0</v>
      </c>
      <c r="E223" s="26" t="s">
        <v>56</v>
      </c>
      <c r="F223" s="556" t="str">
        <f t="shared" si="5"/>
        <v>@</v>
      </c>
      <c r="G223" s="101"/>
      <c r="H223" s="127" t="s">
        <v>267</v>
      </c>
      <c r="I223" s="106"/>
      <c r="J223" s="121" t="s">
        <v>184</v>
      </c>
      <c r="K223" s="121"/>
      <c r="L223" s="116"/>
      <c r="M223" s="421">
        <v>10230</v>
      </c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</row>
    <row r="224" spans="2:39" ht="30">
      <c r="B224" s="19" t="s">
        <v>1177</v>
      </c>
      <c r="C224" s="32" t="s">
        <v>117</v>
      </c>
      <c r="D224" s="402" t="s">
        <v>466</v>
      </c>
      <c r="E224" s="26" t="s">
        <v>67</v>
      </c>
      <c r="F224" s="556" t="str">
        <f t="shared" si="5"/>
        <v>@</v>
      </c>
      <c r="G224" s="101"/>
      <c r="H224" s="127" t="s">
        <v>230</v>
      </c>
      <c r="I224" s="106"/>
      <c r="J224" s="121" t="s">
        <v>182</v>
      </c>
      <c r="K224" s="121"/>
      <c r="L224" s="116"/>
      <c r="M224" s="421">
        <v>8950</v>
      </c>
      <c r="AJ224" s="2"/>
      <c r="AK224" s="2"/>
      <c r="AL224" s="2"/>
      <c r="AM224" s="2"/>
    </row>
    <row r="225" spans="2:39" ht="30">
      <c r="B225" s="19" t="s">
        <v>1178</v>
      </c>
      <c r="C225" s="32" t="s">
        <v>117</v>
      </c>
      <c r="D225" s="402" t="s">
        <v>466</v>
      </c>
      <c r="E225" s="26" t="s">
        <v>925</v>
      </c>
      <c r="F225" s="556" t="str">
        <f t="shared" si="5"/>
        <v>@</v>
      </c>
      <c r="G225" s="101"/>
      <c r="H225" s="127" t="s">
        <v>230</v>
      </c>
      <c r="I225" s="106"/>
      <c r="J225" s="121" t="s">
        <v>182</v>
      </c>
      <c r="K225" s="121"/>
      <c r="L225" s="313" t="s">
        <v>190</v>
      </c>
      <c r="M225" s="421">
        <v>18190</v>
      </c>
      <c r="AJ225" s="2"/>
      <c r="AK225" s="2"/>
      <c r="AL225" s="2"/>
      <c r="AM225" s="2"/>
    </row>
    <row r="226" spans="2:39" ht="30">
      <c r="B226" s="19" t="s">
        <v>1179</v>
      </c>
      <c r="C226" s="32" t="s">
        <v>113</v>
      </c>
      <c r="D226" s="381" t="s">
        <v>89</v>
      </c>
      <c r="E226" s="26" t="s">
        <v>137</v>
      </c>
      <c r="F226" s="556" t="str">
        <f t="shared" si="5"/>
        <v>@</v>
      </c>
      <c r="G226" s="101"/>
      <c r="H226" s="132"/>
      <c r="I226" s="133" t="s">
        <v>167</v>
      </c>
      <c r="J226" s="124" t="s">
        <v>272</v>
      </c>
      <c r="K226" s="124"/>
      <c r="L226" s="313"/>
      <c r="M226" s="421">
        <v>7160</v>
      </c>
      <c r="AJ226" s="2"/>
      <c r="AK226" s="2"/>
      <c r="AL226" s="2"/>
      <c r="AM226" s="2"/>
    </row>
    <row r="227" spans="2:39" ht="30">
      <c r="B227" s="19" t="s">
        <v>1180</v>
      </c>
      <c r="C227" s="32" t="s">
        <v>117</v>
      </c>
      <c r="D227" s="381" t="s">
        <v>88</v>
      </c>
      <c r="E227" s="26" t="s">
        <v>137</v>
      </c>
      <c r="F227" s="556" t="str">
        <f t="shared" si="5"/>
        <v>@</v>
      </c>
      <c r="G227" s="101"/>
      <c r="H227" s="183" t="s">
        <v>210</v>
      </c>
      <c r="I227" s="109"/>
      <c r="J227" s="124" t="s">
        <v>173</v>
      </c>
      <c r="K227" s="124"/>
      <c r="L227" s="313" t="s">
        <v>190</v>
      </c>
      <c r="M227" s="421">
        <v>18740</v>
      </c>
      <c r="AJ227" s="2"/>
      <c r="AK227" s="2"/>
      <c r="AL227" s="2"/>
      <c r="AM227" s="2"/>
    </row>
    <row r="228" spans="1:35" s="4" customFormat="1" ht="30">
      <c r="A228" s="186"/>
      <c r="B228" s="19" t="s">
        <v>1181</v>
      </c>
      <c r="C228" s="32" t="s">
        <v>117</v>
      </c>
      <c r="D228" s="381" t="s">
        <v>467</v>
      </c>
      <c r="E228" s="26" t="s">
        <v>137</v>
      </c>
      <c r="F228" s="556" t="str">
        <f t="shared" si="5"/>
        <v>@</v>
      </c>
      <c r="G228" s="101"/>
      <c r="H228" s="183" t="s">
        <v>210</v>
      </c>
      <c r="I228" s="452"/>
      <c r="J228" s="124" t="s">
        <v>173</v>
      </c>
      <c r="K228" s="124"/>
      <c r="L228" s="116"/>
      <c r="M228" s="421">
        <v>9030</v>
      </c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s="4" customFormat="1" ht="30">
      <c r="A229" s="186"/>
      <c r="B229" s="19" t="s">
        <v>1182</v>
      </c>
      <c r="C229" s="32" t="s">
        <v>117</v>
      </c>
      <c r="D229" s="381" t="s">
        <v>467</v>
      </c>
      <c r="E229" s="26" t="s">
        <v>137</v>
      </c>
      <c r="F229" s="556" t="str">
        <f t="shared" si="5"/>
        <v>@</v>
      </c>
      <c r="G229" s="101"/>
      <c r="H229" s="163" t="s">
        <v>210</v>
      </c>
      <c r="I229" s="172"/>
      <c r="J229" s="124" t="s">
        <v>173</v>
      </c>
      <c r="K229" s="124"/>
      <c r="L229" s="313" t="s">
        <v>13</v>
      </c>
      <c r="M229" s="421">
        <v>17400</v>
      </c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s="4" customFormat="1" ht="72.75" customHeight="1">
      <c r="A230" s="186"/>
      <c r="B230" s="19" t="s">
        <v>1183</v>
      </c>
      <c r="C230" s="32" t="s">
        <v>113</v>
      </c>
      <c r="D230" s="381" t="s">
        <v>1502</v>
      </c>
      <c r="E230" s="26" t="s">
        <v>137</v>
      </c>
      <c r="F230" s="556" t="str">
        <f t="shared" si="5"/>
        <v>@</v>
      </c>
      <c r="G230" s="468"/>
      <c r="H230" s="163" t="s">
        <v>267</v>
      </c>
      <c r="I230" s="105"/>
      <c r="J230" s="124" t="s">
        <v>183</v>
      </c>
      <c r="K230" s="124"/>
      <c r="L230" s="313" t="s">
        <v>13</v>
      </c>
      <c r="M230" s="421">
        <v>17330</v>
      </c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2:39" ht="30">
      <c r="B231" s="19" t="s">
        <v>1184</v>
      </c>
      <c r="C231" s="32" t="s">
        <v>117</v>
      </c>
      <c r="D231" s="381" t="s">
        <v>475</v>
      </c>
      <c r="E231" s="26" t="s">
        <v>315</v>
      </c>
      <c r="F231" s="556" t="str">
        <f t="shared" si="5"/>
        <v>@</v>
      </c>
      <c r="G231" s="101"/>
      <c r="H231" s="306" t="s">
        <v>230</v>
      </c>
      <c r="I231" s="451"/>
      <c r="J231" s="121" t="s">
        <v>173</v>
      </c>
      <c r="K231" s="121"/>
      <c r="L231" s="116"/>
      <c r="M231" s="421">
        <v>9030</v>
      </c>
      <c r="AJ231" s="2"/>
      <c r="AK231" s="2"/>
      <c r="AL231" s="2"/>
      <c r="AM231" s="2"/>
    </row>
    <row r="232" spans="2:39" ht="30">
      <c r="B232" s="19" t="s">
        <v>1185</v>
      </c>
      <c r="C232" s="32" t="s">
        <v>117</v>
      </c>
      <c r="D232" s="381" t="s">
        <v>474</v>
      </c>
      <c r="E232" s="26" t="s">
        <v>56</v>
      </c>
      <c r="F232" s="556" t="str">
        <f t="shared" si="5"/>
        <v>@</v>
      </c>
      <c r="G232" s="101"/>
      <c r="H232" s="306" t="s">
        <v>230</v>
      </c>
      <c r="I232" s="451"/>
      <c r="J232" s="121" t="s">
        <v>173</v>
      </c>
      <c r="K232" s="121"/>
      <c r="L232" s="116"/>
      <c r="M232" s="421">
        <v>9030</v>
      </c>
      <c r="AJ232" s="2"/>
      <c r="AK232" s="2"/>
      <c r="AL232" s="2"/>
      <c r="AM232" s="2"/>
    </row>
    <row r="233" spans="2:39" ht="31.5" customHeight="1">
      <c r="B233" s="19" t="s">
        <v>1186</v>
      </c>
      <c r="C233" s="32" t="s">
        <v>117</v>
      </c>
      <c r="D233" s="381" t="s">
        <v>474</v>
      </c>
      <c r="E233" s="26" t="s">
        <v>56</v>
      </c>
      <c r="F233" s="556" t="str">
        <f t="shared" si="5"/>
        <v>@</v>
      </c>
      <c r="G233" s="101"/>
      <c r="H233" s="306" t="s">
        <v>230</v>
      </c>
      <c r="I233" s="451"/>
      <c r="J233" s="121" t="s">
        <v>173</v>
      </c>
      <c r="K233" s="121"/>
      <c r="L233" s="313" t="s">
        <v>190</v>
      </c>
      <c r="M233" s="421">
        <v>17940</v>
      </c>
      <c r="AJ233" s="2"/>
      <c r="AK233" s="2"/>
      <c r="AL233" s="2"/>
      <c r="AM233" s="2"/>
    </row>
    <row r="234" spans="2:39" ht="18.75" customHeight="1">
      <c r="B234" s="19" t="s">
        <v>1187</v>
      </c>
      <c r="C234" s="32" t="s">
        <v>113</v>
      </c>
      <c r="D234" s="381" t="s">
        <v>924</v>
      </c>
      <c r="E234" s="26" t="s">
        <v>56</v>
      </c>
      <c r="F234" s="556" t="str">
        <f t="shared" si="5"/>
        <v>@</v>
      </c>
      <c r="G234" s="101"/>
      <c r="H234" s="125" t="s">
        <v>267</v>
      </c>
      <c r="I234" s="322"/>
      <c r="J234" s="121" t="s">
        <v>184</v>
      </c>
      <c r="K234" s="134"/>
      <c r="L234" s="313" t="s">
        <v>13</v>
      </c>
      <c r="M234" s="421">
        <v>14610</v>
      </c>
      <c r="AJ234" s="2"/>
      <c r="AK234" s="2"/>
      <c r="AL234" s="2"/>
      <c r="AM234" s="2"/>
    </row>
    <row r="235" spans="2:39" ht="27">
      <c r="B235" s="19" t="s">
        <v>1188</v>
      </c>
      <c r="C235" s="32" t="s">
        <v>117</v>
      </c>
      <c r="D235" s="381" t="s">
        <v>494</v>
      </c>
      <c r="E235" s="26" t="s">
        <v>37</v>
      </c>
      <c r="F235" s="556" t="str">
        <f t="shared" si="5"/>
        <v>@</v>
      </c>
      <c r="G235" s="101"/>
      <c r="H235" s="128" t="s">
        <v>248</v>
      </c>
      <c r="I235" s="488"/>
      <c r="J235" s="124" t="s">
        <v>173</v>
      </c>
      <c r="K235" s="317"/>
      <c r="L235" s="313"/>
      <c r="M235" s="421">
        <v>9050</v>
      </c>
      <c r="AJ235" s="2"/>
      <c r="AK235" s="2"/>
      <c r="AL235" s="2"/>
      <c r="AM235" s="2"/>
    </row>
    <row r="236" spans="2:39" ht="18.75" customHeight="1">
      <c r="B236" s="213"/>
      <c r="C236" s="214"/>
      <c r="D236" s="403" t="s">
        <v>10</v>
      </c>
      <c r="E236" s="215"/>
      <c r="F236" s="559"/>
      <c r="G236" s="216"/>
      <c r="H236" s="228"/>
      <c r="I236" s="229"/>
      <c r="J236" s="230"/>
      <c r="K236" s="230"/>
      <c r="L236" s="373"/>
      <c r="M236" s="568"/>
      <c r="AJ236" s="2"/>
      <c r="AK236" s="2"/>
      <c r="AL236" s="2"/>
      <c r="AM236" s="2"/>
    </row>
    <row r="237" spans="1:13" s="6" customFormat="1" ht="15.75" customHeight="1">
      <c r="A237" s="186"/>
      <c r="B237" s="19" t="s">
        <v>1189</v>
      </c>
      <c r="C237" s="32" t="s">
        <v>117</v>
      </c>
      <c r="D237" s="402" t="s">
        <v>928</v>
      </c>
      <c r="E237" s="26" t="s">
        <v>162</v>
      </c>
      <c r="F237" s="556" t="str">
        <f t="shared" si="5"/>
        <v>@</v>
      </c>
      <c r="G237" s="101"/>
      <c r="H237" s="163" t="s">
        <v>473</v>
      </c>
      <c r="I237" s="325"/>
      <c r="J237" s="121" t="s">
        <v>171</v>
      </c>
      <c r="K237" s="134"/>
      <c r="L237" s="313"/>
      <c r="M237" s="421">
        <v>5210</v>
      </c>
    </row>
    <row r="238" spans="1:13" s="6" customFormat="1" ht="27">
      <c r="A238" s="186"/>
      <c r="B238" s="19" t="s">
        <v>1190</v>
      </c>
      <c r="C238" s="32" t="s">
        <v>117</v>
      </c>
      <c r="D238" s="402" t="s">
        <v>927</v>
      </c>
      <c r="E238" s="26" t="s">
        <v>137</v>
      </c>
      <c r="F238" s="556" t="str">
        <f t="shared" si="5"/>
        <v>@</v>
      </c>
      <c r="G238" s="101"/>
      <c r="H238" s="163" t="s">
        <v>216</v>
      </c>
      <c r="I238" s="325"/>
      <c r="J238" s="121" t="s">
        <v>569</v>
      </c>
      <c r="K238" s="134"/>
      <c r="L238" s="313"/>
      <c r="M238" s="421">
        <v>5210</v>
      </c>
    </row>
    <row r="239" spans="1:13" s="6" customFormat="1" ht="27">
      <c r="A239" s="186"/>
      <c r="B239" s="19" t="s">
        <v>1191</v>
      </c>
      <c r="C239" s="32" t="s">
        <v>117</v>
      </c>
      <c r="D239" s="402" t="s">
        <v>854</v>
      </c>
      <c r="E239" s="26" t="s">
        <v>763</v>
      </c>
      <c r="F239" s="556" t="str">
        <f t="shared" si="5"/>
        <v>@</v>
      </c>
      <c r="G239" s="468"/>
      <c r="H239" s="163" t="s">
        <v>642</v>
      </c>
      <c r="I239" s="325"/>
      <c r="J239" s="121" t="s">
        <v>170</v>
      </c>
      <c r="K239" s="134"/>
      <c r="L239" s="313"/>
      <c r="M239" s="421">
        <v>5210</v>
      </c>
    </row>
    <row r="240" spans="1:13" s="6" customFormat="1" ht="27">
      <c r="A240" s="186"/>
      <c r="B240" s="19" t="s">
        <v>1192</v>
      </c>
      <c r="C240" s="32" t="s">
        <v>117</v>
      </c>
      <c r="D240" s="402" t="s">
        <v>686</v>
      </c>
      <c r="E240" s="26" t="s">
        <v>162</v>
      </c>
      <c r="F240" s="556" t="str">
        <f t="shared" si="5"/>
        <v>@</v>
      </c>
      <c r="G240" s="101"/>
      <c r="H240" s="163" t="s">
        <v>426</v>
      </c>
      <c r="I240" s="172"/>
      <c r="J240" s="121" t="s">
        <v>187</v>
      </c>
      <c r="K240" s="121"/>
      <c r="L240" s="313"/>
      <c r="M240" s="421">
        <v>5100</v>
      </c>
    </row>
    <row r="241" spans="1:13" s="6" customFormat="1" ht="27">
      <c r="A241" s="186"/>
      <c r="B241" s="19" t="s">
        <v>1550</v>
      </c>
      <c r="C241" s="32" t="s">
        <v>117</v>
      </c>
      <c r="D241" s="402" t="s">
        <v>1549</v>
      </c>
      <c r="E241" s="26" t="s">
        <v>1441</v>
      </c>
      <c r="F241" s="556" t="str">
        <f>HYPERLINK("http://www.bosal-autoflex.ru/instructions1/"&amp;LEFT(B241,4)&amp;MID(B241,6,4)&amp;".pdf","@")</f>
        <v>@</v>
      </c>
      <c r="G241" s="468"/>
      <c r="H241" s="163" t="s">
        <v>1548</v>
      </c>
      <c r="I241" s="325"/>
      <c r="J241" s="121" t="s">
        <v>173</v>
      </c>
      <c r="K241" s="134"/>
      <c r="L241" s="313"/>
      <c r="M241" s="421">
        <v>5160</v>
      </c>
    </row>
    <row r="242" spans="1:13" s="6" customFormat="1" ht="15.75" customHeight="1">
      <c r="A242" s="186"/>
      <c r="B242" s="19" t="s">
        <v>1193</v>
      </c>
      <c r="C242" s="32" t="s">
        <v>117</v>
      </c>
      <c r="D242" s="402" t="s">
        <v>926</v>
      </c>
      <c r="E242" s="26" t="s">
        <v>488</v>
      </c>
      <c r="F242" s="556" t="str">
        <f t="shared" si="5"/>
        <v>@</v>
      </c>
      <c r="G242" s="468"/>
      <c r="H242" s="163" t="s">
        <v>647</v>
      </c>
      <c r="I242" s="325"/>
      <c r="J242" s="121" t="s">
        <v>271</v>
      </c>
      <c r="K242" s="134"/>
      <c r="L242" s="313"/>
      <c r="M242" s="421">
        <v>8090</v>
      </c>
    </row>
    <row r="243" spans="1:35" s="56" customFormat="1" ht="16.5" customHeight="1">
      <c r="A243" s="186"/>
      <c r="B243" s="189"/>
      <c r="C243" s="190"/>
      <c r="D243" s="380" t="s">
        <v>316</v>
      </c>
      <c r="E243" s="203"/>
      <c r="F243" s="559"/>
      <c r="G243" s="193"/>
      <c r="H243" s="204"/>
      <c r="I243" s="205"/>
      <c r="J243" s="206"/>
      <c r="K243" s="207"/>
      <c r="L243" s="212"/>
      <c r="M243" s="568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</row>
    <row r="244" spans="2:39" ht="47.25" customHeight="1">
      <c r="B244" s="19" t="s">
        <v>1079</v>
      </c>
      <c r="C244" s="32" t="s">
        <v>117</v>
      </c>
      <c r="D244" s="381" t="s">
        <v>1513</v>
      </c>
      <c r="E244" s="26" t="s">
        <v>1514</v>
      </c>
      <c r="F244" s="556" t="str">
        <f t="shared" si="5"/>
        <v>@</v>
      </c>
      <c r="G244" s="101"/>
      <c r="H244" s="127" t="s">
        <v>499</v>
      </c>
      <c r="I244" s="287" t="s">
        <v>167</v>
      </c>
      <c r="J244" s="113" t="s">
        <v>500</v>
      </c>
      <c r="K244" s="131"/>
      <c r="L244" s="313"/>
      <c r="M244" s="421">
        <v>7480</v>
      </c>
      <c r="AJ244" s="2"/>
      <c r="AK244" s="2"/>
      <c r="AL244" s="2"/>
      <c r="AM244" s="2"/>
    </row>
    <row r="245" spans="2:39" ht="27">
      <c r="B245" s="19" t="s">
        <v>1194</v>
      </c>
      <c r="C245" s="32" t="s">
        <v>117</v>
      </c>
      <c r="D245" s="381" t="s">
        <v>933</v>
      </c>
      <c r="E245" s="26" t="s">
        <v>696</v>
      </c>
      <c r="F245" s="556" t="str">
        <f t="shared" si="5"/>
        <v>@</v>
      </c>
      <c r="G245" s="102"/>
      <c r="H245" s="135" t="s">
        <v>80</v>
      </c>
      <c r="I245" s="105"/>
      <c r="J245" s="113" t="s">
        <v>186</v>
      </c>
      <c r="K245" s="113"/>
      <c r="L245" s="116"/>
      <c r="M245" s="421">
        <v>6810</v>
      </c>
      <c r="AJ245" s="2"/>
      <c r="AK245" s="2"/>
      <c r="AL245" s="2"/>
      <c r="AM245" s="2"/>
    </row>
    <row r="246" spans="2:39" ht="26.25" customHeight="1">
      <c r="B246" s="19" t="s">
        <v>1195</v>
      </c>
      <c r="C246" s="32" t="s">
        <v>117</v>
      </c>
      <c r="D246" s="381" t="s">
        <v>929</v>
      </c>
      <c r="E246" s="26" t="s">
        <v>318</v>
      </c>
      <c r="F246" s="556" t="str">
        <f aca="true" t="shared" si="6" ref="F246:F304">HYPERLINK("http://www.bosal-autoflex.ru/instructions1/"&amp;LEFT(B246,4)&amp;MID(B246,6,4)&amp;".pdf","@")</f>
        <v>@</v>
      </c>
      <c r="G246" s="101"/>
      <c r="H246" s="125" t="s">
        <v>231</v>
      </c>
      <c r="I246" s="105" t="s">
        <v>167</v>
      </c>
      <c r="J246" s="122" t="s">
        <v>173</v>
      </c>
      <c r="K246" s="122"/>
      <c r="L246" s="134"/>
      <c r="M246" s="421">
        <v>8610</v>
      </c>
      <c r="AJ246" s="2"/>
      <c r="AK246" s="2"/>
      <c r="AL246" s="2"/>
      <c r="AM246" s="2"/>
    </row>
    <row r="247" spans="2:39" ht="24.75" customHeight="1">
      <c r="B247" s="19" t="s">
        <v>1196</v>
      </c>
      <c r="C247" s="32" t="s">
        <v>117</v>
      </c>
      <c r="D247" s="381" t="s">
        <v>932</v>
      </c>
      <c r="E247" s="26" t="s">
        <v>655</v>
      </c>
      <c r="F247" s="556" t="str">
        <f t="shared" si="6"/>
        <v>@</v>
      </c>
      <c r="G247" s="101"/>
      <c r="H247" s="135" t="s">
        <v>211</v>
      </c>
      <c r="I247" s="105" t="s">
        <v>167</v>
      </c>
      <c r="J247" s="113" t="s">
        <v>414</v>
      </c>
      <c r="K247" s="113" t="s">
        <v>566</v>
      </c>
      <c r="L247" s="116"/>
      <c r="M247" s="421">
        <v>7480</v>
      </c>
      <c r="AJ247" s="2"/>
      <c r="AK247" s="2"/>
      <c r="AL247" s="2"/>
      <c r="AM247" s="2"/>
    </row>
    <row r="248" spans="2:223" ht="39" customHeight="1">
      <c r="B248" s="19" t="s">
        <v>1090</v>
      </c>
      <c r="C248" s="88" t="s">
        <v>113</v>
      </c>
      <c r="D248" s="381" t="s">
        <v>101</v>
      </c>
      <c r="E248" s="26" t="s">
        <v>104</v>
      </c>
      <c r="F248" s="556" t="str">
        <f t="shared" si="6"/>
        <v>@</v>
      </c>
      <c r="G248" s="101"/>
      <c r="H248" s="183" t="s">
        <v>267</v>
      </c>
      <c r="I248" s="105"/>
      <c r="J248" s="113" t="s">
        <v>263</v>
      </c>
      <c r="K248" s="124"/>
      <c r="L248" s="134"/>
      <c r="M248" s="421">
        <v>10150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</row>
    <row r="249" spans="2:223" ht="37.5" customHeight="1">
      <c r="B249" s="19" t="s">
        <v>1091</v>
      </c>
      <c r="C249" s="88" t="s">
        <v>113</v>
      </c>
      <c r="D249" s="381" t="s">
        <v>105</v>
      </c>
      <c r="E249" s="26" t="s">
        <v>599</v>
      </c>
      <c r="F249" s="556" t="str">
        <f t="shared" si="6"/>
        <v>@</v>
      </c>
      <c r="G249" s="101"/>
      <c r="H249" s="127" t="s">
        <v>267</v>
      </c>
      <c r="I249" s="174"/>
      <c r="J249" s="124" t="s">
        <v>184</v>
      </c>
      <c r="K249" s="124"/>
      <c r="L249" s="134"/>
      <c r="M249" s="421">
        <v>9240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</row>
    <row r="250" spans="2:223" ht="27">
      <c r="B250" s="19" t="s">
        <v>1197</v>
      </c>
      <c r="C250" s="32" t="s">
        <v>117</v>
      </c>
      <c r="D250" s="381" t="s">
        <v>934</v>
      </c>
      <c r="E250" s="26" t="s">
        <v>488</v>
      </c>
      <c r="F250" s="556" t="str">
        <f t="shared" si="6"/>
        <v>@</v>
      </c>
      <c r="G250" s="101"/>
      <c r="H250" s="135" t="s">
        <v>208</v>
      </c>
      <c r="I250" s="105" t="s">
        <v>167</v>
      </c>
      <c r="J250" s="124" t="s">
        <v>173</v>
      </c>
      <c r="K250" s="317" t="s">
        <v>566</v>
      </c>
      <c r="L250" s="116"/>
      <c r="M250" s="421">
        <v>9190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</row>
    <row r="251" spans="2:223" ht="27">
      <c r="B251" s="19" t="s">
        <v>1006</v>
      </c>
      <c r="C251" s="32" t="s">
        <v>1007</v>
      </c>
      <c r="D251" s="381" t="s">
        <v>934</v>
      </c>
      <c r="E251" s="26" t="s">
        <v>488</v>
      </c>
      <c r="F251" s="556" t="str">
        <f>HYPERLINK("http://www.catalogue.bosal.com/pdf/pdf_mi/038190.pdf","@")</f>
        <v>@</v>
      </c>
      <c r="G251" s="352"/>
      <c r="H251" s="135"/>
      <c r="I251" s="105" t="s">
        <v>167</v>
      </c>
      <c r="J251" s="124" t="s">
        <v>1008</v>
      </c>
      <c r="K251" s="317" t="s">
        <v>566</v>
      </c>
      <c r="L251" s="116"/>
      <c r="M251" s="421">
        <v>13260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</row>
    <row r="252" spans="2:223" ht="27">
      <c r="B252" s="19" t="s">
        <v>1198</v>
      </c>
      <c r="C252" s="32" t="s">
        <v>117</v>
      </c>
      <c r="D252" s="381" t="s">
        <v>930</v>
      </c>
      <c r="E252" s="26" t="s">
        <v>598</v>
      </c>
      <c r="F252" s="556" t="str">
        <f t="shared" si="6"/>
        <v>@</v>
      </c>
      <c r="G252" s="297"/>
      <c r="H252" s="135" t="s">
        <v>194</v>
      </c>
      <c r="I252" s="451"/>
      <c r="J252" s="124" t="s">
        <v>258</v>
      </c>
      <c r="K252" s="124" t="s">
        <v>566</v>
      </c>
      <c r="L252" s="116"/>
      <c r="M252" s="421">
        <v>9030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2:223" ht="27">
      <c r="B253" s="19" t="s">
        <v>1199</v>
      </c>
      <c r="C253" s="32" t="s">
        <v>117</v>
      </c>
      <c r="D253" s="381" t="s">
        <v>931</v>
      </c>
      <c r="E253" s="26" t="s">
        <v>655</v>
      </c>
      <c r="F253" s="556" t="str">
        <f t="shared" si="6"/>
        <v>@</v>
      </c>
      <c r="G253" s="101"/>
      <c r="H253" s="135" t="s">
        <v>430</v>
      </c>
      <c r="I253" s="451"/>
      <c r="J253" s="124" t="s">
        <v>186</v>
      </c>
      <c r="K253" s="124" t="s">
        <v>566</v>
      </c>
      <c r="L253" s="116"/>
      <c r="M253" s="421">
        <v>7300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2:223" ht="27">
      <c r="B254" s="19" t="s">
        <v>1200</v>
      </c>
      <c r="C254" s="32" t="s">
        <v>117</v>
      </c>
      <c r="D254" s="381" t="s">
        <v>935</v>
      </c>
      <c r="E254" s="26" t="s">
        <v>488</v>
      </c>
      <c r="F254" s="556" t="str">
        <f t="shared" si="6"/>
        <v>@</v>
      </c>
      <c r="G254" s="468"/>
      <c r="H254" s="135" t="s">
        <v>706</v>
      </c>
      <c r="I254" s="105"/>
      <c r="J254" s="124" t="s">
        <v>186</v>
      </c>
      <c r="K254" s="317" t="s">
        <v>566</v>
      </c>
      <c r="L254" s="116"/>
      <c r="M254" s="421">
        <v>7300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2:223" ht="30">
      <c r="B255" s="19" t="s">
        <v>1086</v>
      </c>
      <c r="C255" s="32" t="s">
        <v>117</v>
      </c>
      <c r="D255" s="381" t="s">
        <v>317</v>
      </c>
      <c r="E255" s="26" t="s">
        <v>76</v>
      </c>
      <c r="F255" s="556" t="str">
        <f t="shared" si="6"/>
        <v>@</v>
      </c>
      <c r="G255" s="101"/>
      <c r="H255" s="125" t="s">
        <v>212</v>
      </c>
      <c r="I255" s="105" t="s">
        <v>167</v>
      </c>
      <c r="J255" s="122" t="s">
        <v>173</v>
      </c>
      <c r="K255" s="121"/>
      <c r="L255" s="134"/>
      <c r="M255" s="421">
        <v>8610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</row>
    <row r="256" spans="2:223" ht="30">
      <c r="B256" s="19" t="s">
        <v>1087</v>
      </c>
      <c r="C256" s="32" t="s">
        <v>117</v>
      </c>
      <c r="D256" s="381" t="s">
        <v>457</v>
      </c>
      <c r="E256" s="26" t="s">
        <v>571</v>
      </c>
      <c r="F256" s="556" t="str">
        <f t="shared" si="6"/>
        <v>@</v>
      </c>
      <c r="G256" s="101"/>
      <c r="H256" s="125" t="s">
        <v>210</v>
      </c>
      <c r="I256" s="105" t="s">
        <v>167</v>
      </c>
      <c r="J256" s="122" t="s">
        <v>173</v>
      </c>
      <c r="K256" s="121"/>
      <c r="L256" s="134"/>
      <c r="M256" s="421">
        <v>8950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1:223" s="56" customFormat="1" ht="27">
      <c r="A257" s="186"/>
      <c r="B257" s="213"/>
      <c r="C257" s="214"/>
      <c r="D257" s="396" t="s">
        <v>319</v>
      </c>
      <c r="E257" s="213"/>
      <c r="F257" s="559"/>
      <c r="G257" s="219"/>
      <c r="H257" s="204"/>
      <c r="I257" s="221"/>
      <c r="J257" s="206"/>
      <c r="K257" s="206"/>
      <c r="L257" s="211"/>
      <c r="M257" s="568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</row>
    <row r="258" spans="1:223" s="4" customFormat="1" ht="27">
      <c r="A258" s="186"/>
      <c r="B258" s="83" t="s">
        <v>1201</v>
      </c>
      <c r="C258" s="88" t="s">
        <v>117</v>
      </c>
      <c r="D258" s="399" t="s">
        <v>530</v>
      </c>
      <c r="E258" s="87" t="s">
        <v>79</v>
      </c>
      <c r="F258" s="556" t="str">
        <f t="shared" si="6"/>
        <v>@</v>
      </c>
      <c r="G258" s="162"/>
      <c r="H258" s="127" t="s">
        <v>242</v>
      </c>
      <c r="I258" s="174" t="s">
        <v>167</v>
      </c>
      <c r="J258" s="124" t="s">
        <v>173</v>
      </c>
      <c r="K258" s="124" t="s">
        <v>566</v>
      </c>
      <c r="L258" s="118"/>
      <c r="M258" s="421">
        <v>8060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1:223" s="4" customFormat="1" ht="27">
      <c r="A259" s="186"/>
      <c r="B259" s="19" t="s">
        <v>1202</v>
      </c>
      <c r="C259" s="32" t="s">
        <v>165</v>
      </c>
      <c r="D259" s="381" t="s">
        <v>324</v>
      </c>
      <c r="E259" s="26" t="s">
        <v>147</v>
      </c>
      <c r="F259" s="556" t="str">
        <f t="shared" si="6"/>
        <v>@</v>
      </c>
      <c r="G259" s="297"/>
      <c r="H259" s="125" t="s">
        <v>232</v>
      </c>
      <c r="I259" s="105" t="s">
        <v>167</v>
      </c>
      <c r="J259" s="121" t="s">
        <v>184</v>
      </c>
      <c r="K259" s="121"/>
      <c r="L259" s="116"/>
      <c r="M259" s="421">
        <v>7230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1:223" s="4" customFormat="1" ht="26.25" customHeight="1">
      <c r="A260" s="186"/>
      <c r="B260" s="83" t="s">
        <v>1203</v>
      </c>
      <c r="C260" s="88" t="s">
        <v>117</v>
      </c>
      <c r="D260" s="399" t="s">
        <v>819</v>
      </c>
      <c r="E260" s="26" t="s">
        <v>509</v>
      </c>
      <c r="F260" s="556" t="str">
        <f t="shared" si="6"/>
        <v>@</v>
      </c>
      <c r="G260" s="162"/>
      <c r="H260" s="127" t="s">
        <v>229</v>
      </c>
      <c r="I260" s="105" t="s">
        <v>167</v>
      </c>
      <c r="J260" s="124" t="s">
        <v>173</v>
      </c>
      <c r="K260" s="124" t="s">
        <v>566</v>
      </c>
      <c r="L260" s="118"/>
      <c r="M260" s="421">
        <v>8990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</row>
    <row r="261" spans="1:223" s="4" customFormat="1" ht="50.25" customHeight="1">
      <c r="A261" s="186"/>
      <c r="B261" s="83" t="s">
        <v>1204</v>
      </c>
      <c r="C261" s="88" t="s">
        <v>113</v>
      </c>
      <c r="D261" s="399" t="s">
        <v>529</v>
      </c>
      <c r="E261" s="87" t="s">
        <v>77</v>
      </c>
      <c r="F261" s="556" t="str">
        <f t="shared" si="6"/>
        <v>@</v>
      </c>
      <c r="G261" s="162"/>
      <c r="H261" s="127" t="s">
        <v>267</v>
      </c>
      <c r="I261" s="489"/>
      <c r="J261" s="124" t="s">
        <v>184</v>
      </c>
      <c r="K261" s="124" t="s">
        <v>566</v>
      </c>
      <c r="L261" s="118"/>
      <c r="M261" s="421">
        <v>9080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</row>
    <row r="262" spans="1:223" s="4" customFormat="1" ht="40.5" customHeight="1">
      <c r="A262" s="186"/>
      <c r="B262" s="83" t="s">
        <v>1205</v>
      </c>
      <c r="C262" s="88" t="s">
        <v>113</v>
      </c>
      <c r="D262" s="399" t="s">
        <v>1518</v>
      </c>
      <c r="E262" s="87" t="s">
        <v>645</v>
      </c>
      <c r="F262" s="556" t="str">
        <f t="shared" si="6"/>
        <v>@</v>
      </c>
      <c r="G262" s="592"/>
      <c r="H262" s="127" t="s">
        <v>267</v>
      </c>
      <c r="I262" s="489"/>
      <c r="J262" s="124" t="s">
        <v>990</v>
      </c>
      <c r="K262" s="124"/>
      <c r="L262" s="118"/>
      <c r="M262" s="421">
        <v>8230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1:35" s="56" customFormat="1" ht="23.25" customHeight="1">
      <c r="A263" s="186"/>
      <c r="B263" s="189"/>
      <c r="C263" s="190"/>
      <c r="D263" s="380" t="s">
        <v>325</v>
      </c>
      <c r="E263" s="203"/>
      <c r="F263" s="559"/>
      <c r="G263" s="193"/>
      <c r="H263" s="204"/>
      <c r="I263" s="205"/>
      <c r="J263" s="206"/>
      <c r="K263" s="207"/>
      <c r="L263" s="212"/>
      <c r="M263" s="568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</row>
    <row r="264" spans="2:39" ht="27">
      <c r="B264" s="19" t="s">
        <v>1206</v>
      </c>
      <c r="C264" s="32" t="s">
        <v>117</v>
      </c>
      <c r="D264" s="48" t="s">
        <v>938</v>
      </c>
      <c r="E264" s="26" t="s">
        <v>401</v>
      </c>
      <c r="F264" s="556" t="str">
        <f t="shared" si="6"/>
        <v>@</v>
      </c>
      <c r="G264" s="101"/>
      <c r="H264" s="127" t="s">
        <v>478</v>
      </c>
      <c r="I264" s="174" t="s">
        <v>167</v>
      </c>
      <c r="J264" s="124" t="s">
        <v>479</v>
      </c>
      <c r="K264" s="134"/>
      <c r="L264" s="313"/>
      <c r="M264" s="421">
        <v>6640</v>
      </c>
      <c r="AJ264" s="2"/>
      <c r="AK264" s="2"/>
      <c r="AL264" s="2"/>
      <c r="AM264" s="2"/>
    </row>
    <row r="265" spans="2:39" ht="27">
      <c r="B265" s="19" t="s">
        <v>1490</v>
      </c>
      <c r="C265" s="32" t="s">
        <v>113</v>
      </c>
      <c r="D265" s="48" t="s">
        <v>937</v>
      </c>
      <c r="E265" s="26" t="s">
        <v>778</v>
      </c>
      <c r="F265" s="556" t="str">
        <f t="shared" si="6"/>
        <v>@</v>
      </c>
      <c r="G265" s="101"/>
      <c r="H265" s="127"/>
      <c r="I265" s="490"/>
      <c r="J265" s="124" t="s">
        <v>479</v>
      </c>
      <c r="K265" s="134"/>
      <c r="L265" s="313" t="s">
        <v>644</v>
      </c>
      <c r="M265" s="421">
        <v>17850</v>
      </c>
      <c r="AJ265" s="2"/>
      <c r="AK265" s="2"/>
      <c r="AL265" s="2"/>
      <c r="AM265" s="2"/>
    </row>
    <row r="266" spans="2:39" ht="27">
      <c r="B266" s="19" t="s">
        <v>1207</v>
      </c>
      <c r="C266" s="32" t="s">
        <v>113</v>
      </c>
      <c r="D266" s="48" t="s">
        <v>942</v>
      </c>
      <c r="E266" s="26" t="s">
        <v>778</v>
      </c>
      <c r="F266" s="556" t="str">
        <f t="shared" si="6"/>
        <v>@</v>
      </c>
      <c r="G266" s="101"/>
      <c r="H266" s="127" t="s">
        <v>267</v>
      </c>
      <c r="I266" s="451"/>
      <c r="J266" s="124" t="s">
        <v>173</v>
      </c>
      <c r="K266" s="124"/>
      <c r="L266" s="116"/>
      <c r="M266" s="421">
        <v>10030</v>
      </c>
      <c r="AJ266" s="2"/>
      <c r="AK266" s="2"/>
      <c r="AL266" s="2"/>
      <c r="AM266" s="2"/>
    </row>
    <row r="267" spans="1:223" s="8" customFormat="1" ht="27">
      <c r="A267" s="186"/>
      <c r="B267" s="19" t="s">
        <v>1208</v>
      </c>
      <c r="C267" s="32" t="s">
        <v>113</v>
      </c>
      <c r="D267" s="48" t="s">
        <v>940</v>
      </c>
      <c r="E267" s="87" t="s">
        <v>763</v>
      </c>
      <c r="F267" s="556" t="str">
        <f t="shared" si="6"/>
        <v>@</v>
      </c>
      <c r="G267" s="468"/>
      <c r="H267" s="127" t="s">
        <v>113</v>
      </c>
      <c r="I267" s="174"/>
      <c r="J267" s="124" t="s">
        <v>173</v>
      </c>
      <c r="K267" s="317" t="s">
        <v>566</v>
      </c>
      <c r="L267" s="313"/>
      <c r="M267" s="421">
        <v>10030</v>
      </c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</row>
    <row r="268" spans="2:223" ht="27">
      <c r="B268" s="19" t="s">
        <v>1209</v>
      </c>
      <c r="C268" s="32" t="s">
        <v>117</v>
      </c>
      <c r="D268" s="48" t="s">
        <v>338</v>
      </c>
      <c r="E268" s="26" t="s">
        <v>341</v>
      </c>
      <c r="F268" s="556" t="str">
        <f t="shared" si="6"/>
        <v>@</v>
      </c>
      <c r="G268" s="101"/>
      <c r="H268" s="127" t="s">
        <v>233</v>
      </c>
      <c r="I268" s="106"/>
      <c r="J268" s="121" t="s">
        <v>185</v>
      </c>
      <c r="K268" s="121"/>
      <c r="L268" s="116"/>
      <c r="M268" s="421">
        <v>7440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</row>
    <row r="269" spans="1:223" s="8" customFormat="1" ht="33.75" customHeight="1">
      <c r="A269" s="186"/>
      <c r="B269" s="19" t="s">
        <v>1210</v>
      </c>
      <c r="C269" s="32" t="s">
        <v>117</v>
      </c>
      <c r="D269" s="48" t="s">
        <v>342</v>
      </c>
      <c r="E269" s="26" t="s">
        <v>563</v>
      </c>
      <c r="F269" s="556" t="str">
        <f t="shared" si="6"/>
        <v>@</v>
      </c>
      <c r="G269" s="101"/>
      <c r="H269" s="127" t="s">
        <v>217</v>
      </c>
      <c r="I269" s="109"/>
      <c r="J269" s="124" t="s">
        <v>178</v>
      </c>
      <c r="K269" s="124"/>
      <c r="L269" s="116"/>
      <c r="M269" s="421">
        <v>7440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</row>
    <row r="270" spans="1:223" s="8" customFormat="1" ht="33" customHeight="1">
      <c r="A270" s="186"/>
      <c r="B270" s="19" t="s">
        <v>1211</v>
      </c>
      <c r="C270" s="32" t="s">
        <v>117</v>
      </c>
      <c r="D270" s="48" t="s">
        <v>941</v>
      </c>
      <c r="E270" s="26" t="s">
        <v>488</v>
      </c>
      <c r="F270" s="556" t="str">
        <f t="shared" si="6"/>
        <v>@</v>
      </c>
      <c r="G270" s="101"/>
      <c r="H270" s="127" t="s">
        <v>217</v>
      </c>
      <c r="I270" s="326"/>
      <c r="J270" s="124" t="s">
        <v>178</v>
      </c>
      <c r="K270" s="317"/>
      <c r="L270" s="116"/>
      <c r="M270" s="421">
        <v>7440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</row>
    <row r="271" spans="1:223" s="8" customFormat="1" ht="30">
      <c r="A271" s="186"/>
      <c r="B271" s="19" t="s">
        <v>1212</v>
      </c>
      <c r="C271" s="32" t="s">
        <v>117</v>
      </c>
      <c r="D271" s="48" t="s">
        <v>458</v>
      </c>
      <c r="E271" s="26" t="s">
        <v>340</v>
      </c>
      <c r="F271" s="556" t="str">
        <f t="shared" si="6"/>
        <v>@</v>
      </c>
      <c r="G271" s="101"/>
      <c r="H271" s="127" t="s">
        <v>234</v>
      </c>
      <c r="I271" s="106"/>
      <c r="J271" s="121" t="s">
        <v>173</v>
      </c>
      <c r="K271" s="121"/>
      <c r="L271" s="116"/>
      <c r="M271" s="421">
        <v>9030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</row>
    <row r="272" spans="1:223" s="8" customFormat="1" ht="25.5" customHeight="1">
      <c r="A272" s="186"/>
      <c r="B272" s="19" t="s">
        <v>1058</v>
      </c>
      <c r="C272" s="32" t="s">
        <v>166</v>
      </c>
      <c r="D272" s="48" t="s">
        <v>531</v>
      </c>
      <c r="E272" s="26" t="s">
        <v>697</v>
      </c>
      <c r="F272" s="556" t="str">
        <f t="shared" si="6"/>
        <v>@</v>
      </c>
      <c r="G272" s="101"/>
      <c r="H272" s="127" t="s">
        <v>268</v>
      </c>
      <c r="I272" s="109"/>
      <c r="J272" s="124" t="s">
        <v>186</v>
      </c>
      <c r="K272" s="124" t="s">
        <v>566</v>
      </c>
      <c r="L272" s="116"/>
      <c r="M272" s="421">
        <v>14660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</row>
    <row r="273" spans="1:223" s="8" customFormat="1" ht="25.5" customHeight="1">
      <c r="A273" s="186"/>
      <c r="B273" s="19" t="s">
        <v>1453</v>
      </c>
      <c r="C273" s="32" t="s">
        <v>124</v>
      </c>
      <c r="D273" s="48" t="s">
        <v>1455</v>
      </c>
      <c r="E273" s="26" t="s">
        <v>697</v>
      </c>
      <c r="F273" s="556" t="str">
        <f>HYPERLINK("http://www.bosal-autoflex.ru/instructions1/"&amp;LEFT(B273,4)&amp;MID(B273,6,4)&amp;".pdf","@")</f>
        <v>@</v>
      </c>
      <c r="G273" s="249" t="s">
        <v>1443</v>
      </c>
      <c r="H273" s="127"/>
      <c r="I273" s="109"/>
      <c r="J273" s="124" t="s">
        <v>186</v>
      </c>
      <c r="K273" s="124" t="s">
        <v>566</v>
      </c>
      <c r="L273" s="116"/>
      <c r="M273" s="421">
        <v>9550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</row>
    <row r="274" spans="1:223" s="8" customFormat="1" ht="35.25" customHeight="1">
      <c r="A274" s="186"/>
      <c r="B274" s="83" t="s">
        <v>1213</v>
      </c>
      <c r="C274" s="32" t="s">
        <v>117</v>
      </c>
      <c r="D274" s="48" t="s">
        <v>939</v>
      </c>
      <c r="E274" s="87" t="s">
        <v>1491</v>
      </c>
      <c r="F274" s="556" t="str">
        <f t="shared" si="6"/>
        <v>@</v>
      </c>
      <c r="G274" s="101"/>
      <c r="H274" s="127" t="s">
        <v>617</v>
      </c>
      <c r="I274" s="174" t="s">
        <v>495</v>
      </c>
      <c r="J274" s="124" t="s">
        <v>616</v>
      </c>
      <c r="K274" s="317" t="s">
        <v>566</v>
      </c>
      <c r="L274" s="313"/>
      <c r="M274" s="421">
        <v>10000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</row>
    <row r="275" spans="1:223" s="8" customFormat="1" ht="33.75" customHeight="1">
      <c r="A275" s="186"/>
      <c r="B275" s="19" t="s">
        <v>1214</v>
      </c>
      <c r="C275" s="32" t="s">
        <v>117</v>
      </c>
      <c r="D275" s="381" t="s">
        <v>328</v>
      </c>
      <c r="E275" s="26" t="s">
        <v>78</v>
      </c>
      <c r="F275" s="556" t="str">
        <f t="shared" si="6"/>
        <v>@</v>
      </c>
      <c r="G275" s="101"/>
      <c r="H275" s="127" t="s">
        <v>257</v>
      </c>
      <c r="I275" s="174" t="s">
        <v>167</v>
      </c>
      <c r="J275" s="121" t="s">
        <v>557</v>
      </c>
      <c r="K275" s="134"/>
      <c r="L275" s="116"/>
      <c r="M275" s="421">
        <v>8080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</row>
    <row r="276" spans="1:223" s="8" customFormat="1" ht="21.75" customHeight="1">
      <c r="A276" s="186"/>
      <c r="B276" s="19" t="s">
        <v>1215</v>
      </c>
      <c r="C276" s="32" t="s">
        <v>113</v>
      </c>
      <c r="D276" s="381" t="s">
        <v>611</v>
      </c>
      <c r="E276" s="26" t="s">
        <v>943</v>
      </c>
      <c r="F276" s="556" t="str">
        <f t="shared" si="6"/>
        <v>@</v>
      </c>
      <c r="G276" s="101"/>
      <c r="H276" s="127" t="s">
        <v>267</v>
      </c>
      <c r="I276" s="174"/>
      <c r="J276" s="121" t="s">
        <v>272</v>
      </c>
      <c r="K276" s="121"/>
      <c r="L276" s="116"/>
      <c r="M276" s="421">
        <v>9360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</row>
    <row r="277" spans="1:223" s="8" customFormat="1" ht="21.75" customHeight="1">
      <c r="A277" s="186"/>
      <c r="B277" s="83" t="s">
        <v>1216</v>
      </c>
      <c r="C277" s="84" t="s">
        <v>117</v>
      </c>
      <c r="D277" s="399" t="s">
        <v>327</v>
      </c>
      <c r="E277" s="87" t="s">
        <v>326</v>
      </c>
      <c r="F277" s="556" t="str">
        <f t="shared" si="6"/>
        <v>@</v>
      </c>
      <c r="G277" s="101"/>
      <c r="H277" s="127" t="s">
        <v>202</v>
      </c>
      <c r="I277" s="452"/>
      <c r="J277" s="124" t="s">
        <v>182</v>
      </c>
      <c r="K277" s="124"/>
      <c r="L277" s="118"/>
      <c r="M277" s="421">
        <v>7350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</row>
    <row r="278" spans="1:223" s="8" customFormat="1" ht="32.25" customHeight="1">
      <c r="A278" s="186"/>
      <c r="B278" s="19" t="s">
        <v>1217</v>
      </c>
      <c r="C278" s="32" t="s">
        <v>113</v>
      </c>
      <c r="D278" s="381" t="s">
        <v>460</v>
      </c>
      <c r="E278" s="26" t="s">
        <v>339</v>
      </c>
      <c r="F278" s="556" t="str">
        <f t="shared" si="6"/>
        <v>@</v>
      </c>
      <c r="G278" s="101"/>
      <c r="H278" s="127" t="s">
        <v>267</v>
      </c>
      <c r="I278" s="451"/>
      <c r="J278" s="121" t="s">
        <v>184</v>
      </c>
      <c r="K278" s="121"/>
      <c r="L278" s="116"/>
      <c r="M278" s="421">
        <v>9290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</row>
    <row r="279" spans="1:223" s="8" customFormat="1" ht="29.25" customHeight="1">
      <c r="A279" s="186"/>
      <c r="B279" s="19" t="s">
        <v>1218</v>
      </c>
      <c r="C279" s="32" t="s">
        <v>117</v>
      </c>
      <c r="D279" s="48" t="s">
        <v>51</v>
      </c>
      <c r="E279" s="26" t="s">
        <v>162</v>
      </c>
      <c r="F279" s="556" t="str">
        <f t="shared" si="6"/>
        <v>@</v>
      </c>
      <c r="G279" s="101"/>
      <c r="H279" s="127" t="s">
        <v>214</v>
      </c>
      <c r="I279" s="452"/>
      <c r="J279" s="124" t="s">
        <v>173</v>
      </c>
      <c r="K279" s="134"/>
      <c r="L279" s="116"/>
      <c r="M279" s="421">
        <v>6690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</row>
    <row r="280" spans="1:223" s="8" customFormat="1" ht="30.75" customHeight="1">
      <c r="A280" s="186"/>
      <c r="B280" s="19" t="s">
        <v>1219</v>
      </c>
      <c r="C280" s="32" t="s">
        <v>117</v>
      </c>
      <c r="D280" s="48" t="s">
        <v>51</v>
      </c>
      <c r="E280" s="26" t="s">
        <v>37</v>
      </c>
      <c r="F280" s="556" t="str">
        <f t="shared" si="6"/>
        <v>@</v>
      </c>
      <c r="G280" s="101"/>
      <c r="H280" s="127" t="s">
        <v>59</v>
      </c>
      <c r="I280" s="452"/>
      <c r="J280" s="124" t="s">
        <v>173</v>
      </c>
      <c r="K280" s="134"/>
      <c r="L280" s="313" t="s">
        <v>190</v>
      </c>
      <c r="M280" s="421">
        <v>17640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</row>
    <row r="281" spans="1:35" s="56" customFormat="1" ht="27">
      <c r="A281" s="186"/>
      <c r="B281" s="189"/>
      <c r="C281" s="190"/>
      <c r="D281" s="380" t="s">
        <v>343</v>
      </c>
      <c r="E281" s="203"/>
      <c r="F281" s="559"/>
      <c r="G281" s="193"/>
      <c r="H281" s="204"/>
      <c r="I281" s="205"/>
      <c r="J281" s="206"/>
      <c r="K281" s="207"/>
      <c r="L281" s="212"/>
      <c r="M281" s="568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</row>
    <row r="282" spans="1:223" s="17" customFormat="1" ht="23.25" customHeight="1">
      <c r="A282" s="186"/>
      <c r="B282" s="19" t="s">
        <v>1220</v>
      </c>
      <c r="C282" s="32" t="s">
        <v>117</v>
      </c>
      <c r="D282" s="381" t="s">
        <v>345</v>
      </c>
      <c r="E282" s="49" t="s">
        <v>510</v>
      </c>
      <c r="F282" s="556" t="str">
        <f t="shared" si="6"/>
        <v>@</v>
      </c>
      <c r="G282" s="89"/>
      <c r="H282" s="125" t="s">
        <v>204</v>
      </c>
      <c r="I282" s="174" t="s">
        <v>167</v>
      </c>
      <c r="J282" s="121" t="s">
        <v>170</v>
      </c>
      <c r="K282" s="121"/>
      <c r="L282" s="134"/>
      <c r="M282" s="421">
        <v>7450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</row>
    <row r="283" spans="1:223" s="16" customFormat="1" ht="22.5" customHeight="1">
      <c r="A283" s="186"/>
      <c r="B283" s="19" t="s">
        <v>1221</v>
      </c>
      <c r="C283" s="32" t="s">
        <v>117</v>
      </c>
      <c r="D283" s="404" t="s">
        <v>349</v>
      </c>
      <c r="E283" s="49" t="s">
        <v>130</v>
      </c>
      <c r="F283" s="556" t="str">
        <f t="shared" si="6"/>
        <v>@</v>
      </c>
      <c r="G283" s="89"/>
      <c r="H283" s="125" t="s">
        <v>239</v>
      </c>
      <c r="I283" s="105" t="s">
        <v>167</v>
      </c>
      <c r="J283" s="122" t="s">
        <v>261</v>
      </c>
      <c r="K283" s="122"/>
      <c r="L283" s="134"/>
      <c r="M283" s="421">
        <v>7710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</row>
    <row r="284" spans="1:223" s="4" customFormat="1" ht="22.5" customHeight="1">
      <c r="A284" s="186"/>
      <c r="B284" s="83" t="s">
        <v>1222</v>
      </c>
      <c r="C284" s="88" t="s">
        <v>117</v>
      </c>
      <c r="D284" s="399" t="s">
        <v>945</v>
      </c>
      <c r="E284" s="98" t="s">
        <v>645</v>
      </c>
      <c r="F284" s="556" t="str">
        <f t="shared" si="6"/>
        <v>@</v>
      </c>
      <c r="G284" s="468"/>
      <c r="H284" s="127" t="s">
        <v>666</v>
      </c>
      <c r="I284" s="105"/>
      <c r="J284" s="434" t="s">
        <v>694</v>
      </c>
      <c r="K284" s="317"/>
      <c r="L284" s="120"/>
      <c r="M284" s="421">
        <v>7710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</row>
    <row r="285" spans="2:39" ht="22.5" customHeight="1">
      <c r="B285" s="19" t="s">
        <v>1223</v>
      </c>
      <c r="C285" s="88" t="s">
        <v>117</v>
      </c>
      <c r="D285" s="381" t="s">
        <v>575</v>
      </c>
      <c r="E285" s="26" t="s">
        <v>401</v>
      </c>
      <c r="F285" s="556" t="str">
        <f t="shared" si="6"/>
        <v>@</v>
      </c>
      <c r="G285" s="101"/>
      <c r="H285" s="127" t="s">
        <v>192</v>
      </c>
      <c r="I285" s="105" t="s">
        <v>167</v>
      </c>
      <c r="J285" s="113" t="s">
        <v>261</v>
      </c>
      <c r="K285" s="131"/>
      <c r="L285" s="120"/>
      <c r="M285" s="421">
        <v>7460</v>
      </c>
      <c r="AJ285" s="2"/>
      <c r="AK285" s="2"/>
      <c r="AL285" s="2"/>
      <c r="AM285" s="2"/>
    </row>
    <row r="286" spans="1:223" s="10" customFormat="1" ht="22.5" customHeight="1">
      <c r="A286" s="186"/>
      <c r="B286" s="19" t="s">
        <v>1224</v>
      </c>
      <c r="C286" s="88" t="s">
        <v>117</v>
      </c>
      <c r="D286" s="381" t="s">
        <v>671</v>
      </c>
      <c r="E286" s="26" t="s">
        <v>401</v>
      </c>
      <c r="F286" s="556" t="str">
        <f t="shared" si="6"/>
        <v>@</v>
      </c>
      <c r="G286" s="468"/>
      <c r="H286" s="127" t="s">
        <v>672</v>
      </c>
      <c r="I286" s="105" t="s">
        <v>167</v>
      </c>
      <c r="J286" s="113" t="s">
        <v>261</v>
      </c>
      <c r="K286" s="131" t="s">
        <v>566</v>
      </c>
      <c r="L286" s="120"/>
      <c r="M286" s="421">
        <v>7460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1:223" s="4" customFormat="1" ht="23.25" customHeight="1">
      <c r="A287" s="186"/>
      <c r="B287" s="19" t="s">
        <v>1225</v>
      </c>
      <c r="C287" s="32" t="s">
        <v>117</v>
      </c>
      <c r="D287" s="381" t="s">
        <v>348</v>
      </c>
      <c r="E287" s="49" t="s">
        <v>385</v>
      </c>
      <c r="F287" s="556" t="str">
        <f t="shared" si="6"/>
        <v>@</v>
      </c>
      <c r="G287" s="89"/>
      <c r="H287" s="125" t="s">
        <v>238</v>
      </c>
      <c r="I287" s="110"/>
      <c r="J287" s="121" t="s">
        <v>179</v>
      </c>
      <c r="K287" s="114"/>
      <c r="L287" s="119"/>
      <c r="M287" s="421">
        <v>8350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</row>
    <row r="288" spans="1:223" s="4" customFormat="1" ht="22.5" customHeight="1">
      <c r="A288" s="186"/>
      <c r="B288" s="83" t="s">
        <v>1226</v>
      </c>
      <c r="C288" s="88" t="s">
        <v>117</v>
      </c>
      <c r="D288" s="381" t="s">
        <v>348</v>
      </c>
      <c r="E288" s="98" t="s">
        <v>35</v>
      </c>
      <c r="F288" s="556" t="str">
        <f t="shared" si="6"/>
        <v>@</v>
      </c>
      <c r="G288" s="101"/>
      <c r="H288" s="127" t="s">
        <v>607</v>
      </c>
      <c r="I288" s="105" t="s">
        <v>167</v>
      </c>
      <c r="J288" s="113" t="s">
        <v>173</v>
      </c>
      <c r="K288" s="491"/>
      <c r="L288" s="120"/>
      <c r="M288" s="421">
        <v>8350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</row>
    <row r="289" spans="1:223" s="4" customFormat="1" ht="22.5" customHeight="1">
      <c r="A289" s="186"/>
      <c r="B289" s="83" t="s">
        <v>1227</v>
      </c>
      <c r="C289" s="88" t="s">
        <v>113</v>
      </c>
      <c r="D289" s="399" t="s">
        <v>469</v>
      </c>
      <c r="E289" s="98" t="s">
        <v>120</v>
      </c>
      <c r="F289" s="556" t="str">
        <f t="shared" si="6"/>
        <v>@</v>
      </c>
      <c r="G289" s="89"/>
      <c r="H289" s="127" t="s">
        <v>267</v>
      </c>
      <c r="I289" s="456"/>
      <c r="J289" s="113" t="s">
        <v>184</v>
      </c>
      <c r="K289" s="491"/>
      <c r="L289" s="120"/>
      <c r="M289" s="421">
        <v>9110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</row>
    <row r="290" spans="1:223" s="4" customFormat="1" ht="25.5" customHeight="1">
      <c r="A290" s="186"/>
      <c r="B290" s="19" t="s">
        <v>1228</v>
      </c>
      <c r="C290" s="32" t="s">
        <v>117</v>
      </c>
      <c r="D290" s="381" t="s">
        <v>19</v>
      </c>
      <c r="E290" s="49" t="s">
        <v>130</v>
      </c>
      <c r="F290" s="556" t="str">
        <f t="shared" si="6"/>
        <v>@</v>
      </c>
      <c r="G290" s="89"/>
      <c r="H290" s="125" t="s">
        <v>240</v>
      </c>
      <c r="I290" s="105" t="s">
        <v>167</v>
      </c>
      <c r="J290" s="121" t="s">
        <v>171</v>
      </c>
      <c r="K290" s="121"/>
      <c r="L290" s="134"/>
      <c r="M290" s="421">
        <v>7810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1:223" s="4" customFormat="1" ht="22.5" customHeight="1">
      <c r="A291" s="186"/>
      <c r="B291" s="83" t="s">
        <v>1229</v>
      </c>
      <c r="C291" s="88" t="s">
        <v>117</v>
      </c>
      <c r="D291" s="381" t="s">
        <v>399</v>
      </c>
      <c r="E291" s="98" t="s">
        <v>400</v>
      </c>
      <c r="F291" s="556" t="str">
        <f t="shared" si="6"/>
        <v>@</v>
      </c>
      <c r="G291" s="101"/>
      <c r="H291" s="127" t="s">
        <v>235</v>
      </c>
      <c r="I291" s="105"/>
      <c r="J291" s="124" t="s">
        <v>271</v>
      </c>
      <c r="K291" s="136"/>
      <c r="L291" s="120"/>
      <c r="M291" s="421">
        <v>9240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</row>
    <row r="292" spans="1:223" s="4" customFormat="1" ht="23.25" customHeight="1">
      <c r="A292" s="186"/>
      <c r="B292" s="19" t="s">
        <v>1230</v>
      </c>
      <c r="C292" s="32" t="s">
        <v>117</v>
      </c>
      <c r="D292" s="381" t="s">
        <v>1407</v>
      </c>
      <c r="E292" s="49" t="s">
        <v>1406</v>
      </c>
      <c r="F292" s="556" t="str">
        <f t="shared" si="6"/>
        <v>@</v>
      </c>
      <c r="G292" s="89"/>
      <c r="H292" s="125" t="s">
        <v>237</v>
      </c>
      <c r="I292" s="174" t="s">
        <v>167</v>
      </c>
      <c r="J292" s="121" t="s">
        <v>173</v>
      </c>
      <c r="K292" s="121"/>
      <c r="L292" s="134"/>
      <c r="M292" s="421">
        <v>5280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</row>
    <row r="293" spans="1:223" s="4" customFormat="1" ht="23.25" customHeight="1">
      <c r="A293" s="186"/>
      <c r="B293" s="19" t="s">
        <v>1405</v>
      </c>
      <c r="C293" s="32" t="s">
        <v>117</v>
      </c>
      <c r="D293" s="381" t="s">
        <v>1409</v>
      </c>
      <c r="E293" s="49" t="s">
        <v>763</v>
      </c>
      <c r="F293" s="556" t="str">
        <f>HYPERLINK("http://www.bosal-autoflex.ru/instructions1/"&amp;LEFT(B293,4)&amp;MID(B293,6,4)&amp;".pdf","@")</f>
        <v>@</v>
      </c>
      <c r="G293" s="591"/>
      <c r="H293" s="125" t="s">
        <v>638</v>
      </c>
      <c r="I293" s="174" t="s">
        <v>167</v>
      </c>
      <c r="J293" s="121" t="s">
        <v>769</v>
      </c>
      <c r="K293" s="121" t="s">
        <v>566</v>
      </c>
      <c r="L293" s="134"/>
      <c r="M293" s="421">
        <v>7200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</row>
    <row r="294" spans="1:223" s="4" customFormat="1" ht="22.5" customHeight="1">
      <c r="A294" s="186"/>
      <c r="B294" s="25" t="s">
        <v>1231</v>
      </c>
      <c r="C294" s="25" t="s">
        <v>117</v>
      </c>
      <c r="D294" s="381" t="s">
        <v>344</v>
      </c>
      <c r="E294" s="26" t="s">
        <v>449</v>
      </c>
      <c r="F294" s="556" t="str">
        <f t="shared" si="6"/>
        <v>@</v>
      </c>
      <c r="G294" s="102"/>
      <c r="H294" s="125" t="s">
        <v>235</v>
      </c>
      <c r="I294" s="465"/>
      <c r="J294" s="121" t="s">
        <v>271</v>
      </c>
      <c r="K294" s="114"/>
      <c r="L294" s="119"/>
      <c r="M294" s="421">
        <v>8690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</row>
    <row r="295" spans="1:223" s="4" customFormat="1" ht="22.5" customHeight="1">
      <c r="A295" s="37"/>
      <c r="B295" s="83" t="s">
        <v>1232</v>
      </c>
      <c r="C295" s="88" t="s">
        <v>135</v>
      </c>
      <c r="D295" s="381" t="s">
        <v>344</v>
      </c>
      <c r="E295" s="26" t="s">
        <v>449</v>
      </c>
      <c r="F295" s="556" t="str">
        <f t="shared" si="6"/>
        <v>@</v>
      </c>
      <c r="G295" s="101"/>
      <c r="H295" s="127" t="s">
        <v>63</v>
      </c>
      <c r="I295" s="105"/>
      <c r="J295" s="124" t="s">
        <v>60</v>
      </c>
      <c r="K295" s="136"/>
      <c r="L295" s="120"/>
      <c r="M295" s="421">
        <v>9560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</row>
    <row r="296" spans="1:223" s="4" customFormat="1" ht="22.5" customHeight="1">
      <c r="A296" s="186"/>
      <c r="B296" s="83" t="s">
        <v>1233</v>
      </c>
      <c r="C296" s="88" t="s">
        <v>113</v>
      </c>
      <c r="D296" s="381" t="s">
        <v>568</v>
      </c>
      <c r="E296" s="26" t="s">
        <v>401</v>
      </c>
      <c r="F296" s="556" t="str">
        <f t="shared" si="6"/>
        <v>@</v>
      </c>
      <c r="G296" s="89"/>
      <c r="H296" s="127" t="s">
        <v>267</v>
      </c>
      <c r="I296" s="105"/>
      <c r="J296" s="124" t="s">
        <v>173</v>
      </c>
      <c r="K296" s="317" t="s">
        <v>566</v>
      </c>
      <c r="L296" s="120"/>
      <c r="M296" s="421">
        <v>10860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</row>
    <row r="297" spans="1:223" s="4" customFormat="1" ht="22.5" customHeight="1">
      <c r="A297" s="186"/>
      <c r="B297" s="19" t="s">
        <v>1234</v>
      </c>
      <c r="C297" s="32" t="s">
        <v>117</v>
      </c>
      <c r="D297" s="381" t="s">
        <v>346</v>
      </c>
      <c r="E297" s="49" t="s">
        <v>767</v>
      </c>
      <c r="F297" s="556" t="str">
        <f t="shared" si="6"/>
        <v>@</v>
      </c>
      <c r="G297" s="89"/>
      <c r="H297" s="125" t="s">
        <v>236</v>
      </c>
      <c r="I297" s="105" t="s">
        <v>167</v>
      </c>
      <c r="J297" s="121" t="s">
        <v>173</v>
      </c>
      <c r="K297" s="114"/>
      <c r="L297" s="134"/>
      <c r="M297" s="421">
        <v>6630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</row>
    <row r="298" spans="1:223" s="4" customFormat="1" ht="22.5" customHeight="1">
      <c r="A298" s="186"/>
      <c r="B298" s="19" t="s">
        <v>1408</v>
      </c>
      <c r="C298" s="32" t="s">
        <v>117</v>
      </c>
      <c r="D298" s="381" t="s">
        <v>1410</v>
      </c>
      <c r="E298" s="49" t="s">
        <v>763</v>
      </c>
      <c r="F298" s="556" t="str">
        <f t="shared" si="6"/>
        <v>@</v>
      </c>
      <c r="G298" s="591"/>
      <c r="H298" s="125" t="s">
        <v>706</v>
      </c>
      <c r="I298" s="105" t="s">
        <v>167</v>
      </c>
      <c r="J298" s="121" t="s">
        <v>174</v>
      </c>
      <c r="K298" s="114"/>
      <c r="L298" s="134"/>
      <c r="M298" s="421">
        <v>6390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</row>
    <row r="299" spans="1:223" s="4" customFormat="1" ht="30" customHeight="1">
      <c r="A299" s="186"/>
      <c r="B299" s="19" t="s">
        <v>1235</v>
      </c>
      <c r="C299" s="32" t="s">
        <v>117</v>
      </c>
      <c r="D299" s="381" t="s">
        <v>779</v>
      </c>
      <c r="E299" s="49" t="s">
        <v>849</v>
      </c>
      <c r="F299" s="556" t="str">
        <f t="shared" si="6"/>
        <v>@</v>
      </c>
      <c r="G299" s="89"/>
      <c r="H299" s="125" t="s">
        <v>1433</v>
      </c>
      <c r="I299" s="105" t="s">
        <v>167</v>
      </c>
      <c r="J299" s="124" t="s">
        <v>171</v>
      </c>
      <c r="K299" s="136" t="s">
        <v>1377</v>
      </c>
      <c r="L299" s="119"/>
      <c r="M299" s="421">
        <v>9090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</row>
    <row r="300" spans="1:223" s="4" customFormat="1" ht="27">
      <c r="A300" s="186"/>
      <c r="B300" s="83" t="s">
        <v>1236</v>
      </c>
      <c r="C300" s="88" t="s">
        <v>117</v>
      </c>
      <c r="D300" s="399" t="s">
        <v>846</v>
      </c>
      <c r="E300" s="98" t="s">
        <v>763</v>
      </c>
      <c r="F300" s="556" t="str">
        <f t="shared" si="6"/>
        <v>@</v>
      </c>
      <c r="G300" s="468"/>
      <c r="H300" s="127" t="s">
        <v>251</v>
      </c>
      <c r="I300" s="105" t="s">
        <v>167</v>
      </c>
      <c r="J300" s="124" t="s">
        <v>173</v>
      </c>
      <c r="K300" s="317"/>
      <c r="L300" s="120"/>
      <c r="M300" s="421">
        <v>6790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</row>
    <row r="301" spans="1:223" s="4" customFormat="1" ht="22.5" customHeight="1">
      <c r="A301" s="186"/>
      <c r="B301" s="83" t="s">
        <v>1237</v>
      </c>
      <c r="C301" s="88" t="s">
        <v>117</v>
      </c>
      <c r="D301" s="399" t="s">
        <v>350</v>
      </c>
      <c r="E301" s="98" t="s">
        <v>1504</v>
      </c>
      <c r="F301" s="556" t="str">
        <f t="shared" si="6"/>
        <v>@</v>
      </c>
      <c r="G301" s="89"/>
      <c r="H301" s="127" t="s">
        <v>269</v>
      </c>
      <c r="I301" s="105" t="s">
        <v>167</v>
      </c>
      <c r="J301" s="124" t="s">
        <v>171</v>
      </c>
      <c r="K301" s="136"/>
      <c r="L301" s="120"/>
      <c r="M301" s="421">
        <v>7440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</row>
    <row r="302" spans="1:223" s="4" customFormat="1" ht="22.5" customHeight="1">
      <c r="A302" s="186"/>
      <c r="B302" s="83" t="s">
        <v>1506</v>
      </c>
      <c r="C302" s="88" t="s">
        <v>117</v>
      </c>
      <c r="D302" s="399" t="s">
        <v>1510</v>
      </c>
      <c r="E302" s="98" t="s">
        <v>1441</v>
      </c>
      <c r="F302" s="556" t="str">
        <f t="shared" si="6"/>
        <v>@</v>
      </c>
      <c r="G302" s="433" t="s">
        <v>1418</v>
      </c>
      <c r="H302" s="127" t="s">
        <v>1505</v>
      </c>
      <c r="I302" s="105"/>
      <c r="J302" s="124" t="s">
        <v>174</v>
      </c>
      <c r="K302" s="136" t="s">
        <v>566</v>
      </c>
      <c r="L302" s="120"/>
      <c r="M302" s="421">
        <v>6930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</row>
    <row r="303" spans="1:223" s="4" customFormat="1" ht="21" customHeight="1">
      <c r="A303" s="186"/>
      <c r="B303" s="19" t="s">
        <v>1238</v>
      </c>
      <c r="C303" s="32" t="s">
        <v>117</v>
      </c>
      <c r="D303" s="381" t="s">
        <v>947</v>
      </c>
      <c r="E303" s="49" t="s">
        <v>347</v>
      </c>
      <c r="F303" s="556" t="str">
        <f t="shared" si="6"/>
        <v>@</v>
      </c>
      <c r="G303" s="89"/>
      <c r="H303" s="125" t="s">
        <v>212</v>
      </c>
      <c r="I303" s="105" t="s">
        <v>167</v>
      </c>
      <c r="J303" s="121" t="s">
        <v>182</v>
      </c>
      <c r="K303" s="121"/>
      <c r="L303" s="134"/>
      <c r="M303" s="421">
        <v>9240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</row>
    <row r="304" spans="1:223" s="4" customFormat="1" ht="24.75" customHeight="1">
      <c r="A304" s="186"/>
      <c r="B304" s="83" t="s">
        <v>1239</v>
      </c>
      <c r="C304" s="88" t="s">
        <v>117</v>
      </c>
      <c r="D304" s="399" t="s">
        <v>946</v>
      </c>
      <c r="E304" s="98" t="s">
        <v>1440</v>
      </c>
      <c r="F304" s="556" t="str">
        <f t="shared" si="6"/>
        <v>@</v>
      </c>
      <c r="G304" s="101"/>
      <c r="H304" s="127" t="s">
        <v>514</v>
      </c>
      <c r="I304" s="105"/>
      <c r="J304" s="124" t="s">
        <v>173</v>
      </c>
      <c r="K304" s="317"/>
      <c r="L304" s="120"/>
      <c r="M304" s="421">
        <v>9360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1:223" s="4" customFormat="1" ht="24.75" customHeight="1">
      <c r="A305" s="186"/>
      <c r="B305" s="83" t="s">
        <v>1442</v>
      </c>
      <c r="C305" s="88" t="s">
        <v>117</v>
      </c>
      <c r="D305" s="399" t="s">
        <v>1464</v>
      </c>
      <c r="E305" s="98" t="s">
        <v>1441</v>
      </c>
      <c r="F305" s="556" t="str">
        <f>HYPERLINK("http://www.bosal-autoflex.ru/instructions1/"&amp;LEFT(B305,4)&amp;MID(B305,6,4)&amp;".pdf","@")</f>
        <v>@</v>
      </c>
      <c r="G305" s="249" t="s">
        <v>1443</v>
      </c>
      <c r="H305" s="127" t="s">
        <v>1444</v>
      </c>
      <c r="I305" s="105"/>
      <c r="J305" s="124" t="s">
        <v>184</v>
      </c>
      <c r="K305" s="317" t="s">
        <v>566</v>
      </c>
      <c r="L305" s="120"/>
      <c r="M305" s="421">
        <v>8960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1:35" s="56" customFormat="1" ht="23.25">
      <c r="A306" s="186"/>
      <c r="B306" s="189"/>
      <c r="C306" s="190"/>
      <c r="D306" s="380" t="s">
        <v>351</v>
      </c>
      <c r="E306" s="203"/>
      <c r="F306" s="560"/>
      <c r="G306" s="193"/>
      <c r="H306" s="204"/>
      <c r="I306" s="205"/>
      <c r="J306" s="206"/>
      <c r="K306" s="207"/>
      <c r="L306" s="212"/>
      <c r="M306" s="568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</row>
    <row r="307" spans="2:223" ht="18.75" customHeight="1">
      <c r="B307" s="19" t="s">
        <v>1240</v>
      </c>
      <c r="C307" s="32" t="s">
        <v>117</v>
      </c>
      <c r="D307" s="381" t="s">
        <v>532</v>
      </c>
      <c r="E307" s="26" t="s">
        <v>157</v>
      </c>
      <c r="F307" s="556" t="str">
        <f aca="true" t="shared" si="7" ref="F307:F359">HYPERLINK("http://www.bosal-autoflex.ru/instructions1/"&amp;LEFT(B307,4)&amp;MID(B307,6,4)&amp;".pdf","@")</f>
        <v>@</v>
      </c>
      <c r="G307" s="89"/>
      <c r="H307" s="127" t="s">
        <v>235</v>
      </c>
      <c r="I307" s="111"/>
      <c r="J307" s="124" t="s">
        <v>186</v>
      </c>
      <c r="K307" s="124" t="s">
        <v>566</v>
      </c>
      <c r="L307" s="120"/>
      <c r="M307" s="421">
        <v>8310</v>
      </c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</row>
    <row r="308" spans="2:223" ht="21.75" customHeight="1">
      <c r="B308" s="19" t="s">
        <v>1241</v>
      </c>
      <c r="C308" s="32" t="s">
        <v>117</v>
      </c>
      <c r="D308" s="381" t="s">
        <v>533</v>
      </c>
      <c r="E308" s="26" t="s">
        <v>511</v>
      </c>
      <c r="F308" s="556" t="str">
        <f t="shared" si="7"/>
        <v>@</v>
      </c>
      <c r="G308" s="89"/>
      <c r="H308" s="127" t="s">
        <v>211</v>
      </c>
      <c r="I308" s="111"/>
      <c r="J308" s="124" t="s">
        <v>187</v>
      </c>
      <c r="K308" s="124" t="s">
        <v>566</v>
      </c>
      <c r="L308" s="120"/>
      <c r="M308" s="421">
        <v>7060</v>
      </c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</row>
    <row r="309" spans="2:223" ht="27" customHeight="1">
      <c r="B309" s="19" t="s">
        <v>1242</v>
      </c>
      <c r="C309" s="32" t="s">
        <v>117</v>
      </c>
      <c r="D309" s="381" t="s">
        <v>534</v>
      </c>
      <c r="E309" s="87" t="s">
        <v>137</v>
      </c>
      <c r="F309" s="556" t="str">
        <f t="shared" si="7"/>
        <v>@</v>
      </c>
      <c r="G309" s="89"/>
      <c r="H309" s="127" t="s">
        <v>208</v>
      </c>
      <c r="I309" s="111"/>
      <c r="J309" s="124" t="s">
        <v>265</v>
      </c>
      <c r="K309" s="124" t="s">
        <v>566</v>
      </c>
      <c r="L309" s="120"/>
      <c r="M309" s="421">
        <v>7890</v>
      </c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</row>
    <row r="310" spans="2:223" ht="24.75" customHeight="1">
      <c r="B310" s="19" t="s">
        <v>1243</v>
      </c>
      <c r="C310" s="32" t="s">
        <v>117</v>
      </c>
      <c r="D310" s="381" t="s">
        <v>538</v>
      </c>
      <c r="E310" s="87" t="s">
        <v>11</v>
      </c>
      <c r="F310" s="556" t="str">
        <f t="shared" si="7"/>
        <v>@</v>
      </c>
      <c r="G310" s="89"/>
      <c r="H310" s="127" t="s">
        <v>228</v>
      </c>
      <c r="I310" s="174" t="s">
        <v>167</v>
      </c>
      <c r="J310" s="124" t="s">
        <v>258</v>
      </c>
      <c r="K310" s="124" t="s">
        <v>669</v>
      </c>
      <c r="L310" s="120"/>
      <c r="M310" s="421">
        <v>6810</v>
      </c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</row>
    <row r="311" spans="2:223" ht="27.75" customHeight="1">
      <c r="B311" s="19" t="s">
        <v>721</v>
      </c>
      <c r="C311" s="32" t="s">
        <v>117</v>
      </c>
      <c r="D311" s="381" t="s">
        <v>722</v>
      </c>
      <c r="E311" s="87" t="s">
        <v>11</v>
      </c>
      <c r="F311" s="556" t="str">
        <f>HYPERLINK("http://www.catalogue.bosal.com/pdf/pdf_mi/037051.pdf","@")</f>
        <v>@</v>
      </c>
      <c r="G311" s="436"/>
      <c r="H311" s="127"/>
      <c r="I311" s="174" t="s">
        <v>167</v>
      </c>
      <c r="J311" s="124" t="s">
        <v>173</v>
      </c>
      <c r="K311" s="124" t="s">
        <v>954</v>
      </c>
      <c r="L311" s="120"/>
      <c r="M311" s="421">
        <v>8890</v>
      </c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</row>
    <row r="312" spans="2:223" ht="36" customHeight="1">
      <c r="B312" s="19" t="s">
        <v>1244</v>
      </c>
      <c r="C312" s="32" t="s">
        <v>117</v>
      </c>
      <c r="D312" s="381" t="s">
        <v>1486</v>
      </c>
      <c r="E312" s="87" t="s">
        <v>683</v>
      </c>
      <c r="F312" s="556" t="str">
        <f t="shared" si="7"/>
        <v>@</v>
      </c>
      <c r="G312" s="468"/>
      <c r="H312" s="127" t="s">
        <v>684</v>
      </c>
      <c r="I312" s="174"/>
      <c r="J312" s="124" t="s">
        <v>176</v>
      </c>
      <c r="K312" s="124" t="s">
        <v>669</v>
      </c>
      <c r="L312" s="120"/>
      <c r="M312" s="421">
        <v>7160</v>
      </c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</row>
    <row r="313" spans="2:223" ht="21" customHeight="1">
      <c r="B313" s="285" t="s">
        <v>1245</v>
      </c>
      <c r="C313" s="285" t="s">
        <v>50</v>
      </c>
      <c r="D313" s="405" t="s">
        <v>951</v>
      </c>
      <c r="E313" s="267" t="s">
        <v>487</v>
      </c>
      <c r="F313" s="556" t="str">
        <f t="shared" si="7"/>
        <v>@</v>
      </c>
      <c r="G313" s="101"/>
      <c r="H313" s="127" t="s">
        <v>255</v>
      </c>
      <c r="I313" s="276" t="s">
        <v>167</v>
      </c>
      <c r="J313" s="459" t="s">
        <v>258</v>
      </c>
      <c r="K313" s="317" t="s">
        <v>669</v>
      </c>
      <c r="L313" s="375"/>
      <c r="M313" s="421">
        <v>7310</v>
      </c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</row>
    <row r="314" spans="2:223" ht="21" customHeight="1">
      <c r="B314" s="496" t="s">
        <v>1246</v>
      </c>
      <c r="C314" s="439" t="s">
        <v>50</v>
      </c>
      <c r="D314" s="497" t="s">
        <v>52</v>
      </c>
      <c r="E314" s="498" t="s">
        <v>651</v>
      </c>
      <c r="F314" s="556" t="str">
        <f t="shared" si="7"/>
        <v>@</v>
      </c>
      <c r="G314" s="499"/>
      <c r="H314" s="442" t="s">
        <v>223</v>
      </c>
      <c r="I314" s="500"/>
      <c r="J314" s="444" t="s">
        <v>178</v>
      </c>
      <c r="K314" s="444"/>
      <c r="L314" s="445"/>
      <c r="M314" s="421">
        <v>6200</v>
      </c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</row>
    <row r="315" spans="2:223" ht="34.5" customHeight="1">
      <c r="B315" s="235" t="s">
        <v>1247</v>
      </c>
      <c r="C315" s="236" t="s">
        <v>117</v>
      </c>
      <c r="D315" s="384" t="s">
        <v>535</v>
      </c>
      <c r="E315" s="237" t="s">
        <v>37</v>
      </c>
      <c r="F315" s="558" t="str">
        <f t="shared" si="7"/>
        <v>@</v>
      </c>
      <c r="G315" s="238" t="s">
        <v>43</v>
      </c>
      <c r="H315" s="239" t="s">
        <v>255</v>
      </c>
      <c r="I315" s="494"/>
      <c r="J315" s="242" t="s">
        <v>186</v>
      </c>
      <c r="K315" s="242" t="s">
        <v>566</v>
      </c>
      <c r="L315" s="246"/>
      <c r="M315" s="339">
        <v>2860</v>
      </c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</row>
    <row r="316" spans="2:223" ht="37.5" customHeight="1">
      <c r="B316" s="235" t="s">
        <v>1248</v>
      </c>
      <c r="C316" s="236" t="s">
        <v>117</v>
      </c>
      <c r="D316" s="384" t="s">
        <v>537</v>
      </c>
      <c r="E316" s="237" t="s">
        <v>37</v>
      </c>
      <c r="F316" s="558" t="str">
        <f t="shared" si="7"/>
        <v>@</v>
      </c>
      <c r="G316" s="238" t="s">
        <v>43</v>
      </c>
      <c r="H316" s="239" t="s">
        <v>223</v>
      </c>
      <c r="I316" s="240" t="s">
        <v>167</v>
      </c>
      <c r="J316" s="242" t="s">
        <v>186</v>
      </c>
      <c r="K316" s="242" t="s">
        <v>669</v>
      </c>
      <c r="L316" s="246"/>
      <c r="M316" s="339">
        <v>2860</v>
      </c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</row>
    <row r="317" spans="2:223" ht="21.75" customHeight="1">
      <c r="B317" s="155" t="s">
        <v>1249</v>
      </c>
      <c r="C317" s="275" t="s">
        <v>117</v>
      </c>
      <c r="D317" s="389" t="s">
        <v>536</v>
      </c>
      <c r="E317" s="289" t="s">
        <v>512</v>
      </c>
      <c r="F317" s="556" t="str">
        <f t="shared" si="7"/>
        <v>@</v>
      </c>
      <c r="G317" s="365"/>
      <c r="H317" s="257" t="s">
        <v>201</v>
      </c>
      <c r="I317" s="276" t="s">
        <v>167</v>
      </c>
      <c r="J317" s="259" t="s">
        <v>265</v>
      </c>
      <c r="K317" s="259" t="s">
        <v>566</v>
      </c>
      <c r="L317" s="277"/>
      <c r="M317" s="421">
        <v>5280</v>
      </c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</row>
    <row r="318" spans="2:223" ht="21.75" customHeight="1">
      <c r="B318" s="492" t="s">
        <v>1250</v>
      </c>
      <c r="C318" s="492" t="s">
        <v>50</v>
      </c>
      <c r="D318" s="493" t="s">
        <v>953</v>
      </c>
      <c r="E318" s="271" t="s">
        <v>952</v>
      </c>
      <c r="F318" s="556" t="str">
        <f t="shared" si="7"/>
        <v>@</v>
      </c>
      <c r="G318" s="296"/>
      <c r="H318" s="257" t="s">
        <v>200</v>
      </c>
      <c r="I318" s="327" t="s">
        <v>493</v>
      </c>
      <c r="J318" s="374" t="s">
        <v>178</v>
      </c>
      <c r="K318" s="495" t="s">
        <v>669</v>
      </c>
      <c r="L318" s="374"/>
      <c r="M318" s="421">
        <v>5990</v>
      </c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</row>
    <row r="319" spans="2:223" ht="23.25" customHeight="1">
      <c r="B319" s="492" t="s">
        <v>1251</v>
      </c>
      <c r="C319" s="492" t="s">
        <v>117</v>
      </c>
      <c r="D319" s="493" t="s">
        <v>949</v>
      </c>
      <c r="E319" s="271" t="s">
        <v>488</v>
      </c>
      <c r="F319" s="556" t="str">
        <f t="shared" si="7"/>
        <v>@</v>
      </c>
      <c r="G319" s="468"/>
      <c r="H319" s="257" t="s">
        <v>675</v>
      </c>
      <c r="I319" s="276" t="s">
        <v>167</v>
      </c>
      <c r="J319" s="374"/>
      <c r="K319" s="495" t="s">
        <v>669</v>
      </c>
      <c r="L319" s="374"/>
      <c r="M319" s="421">
        <v>7350</v>
      </c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</row>
    <row r="320" spans="2:223" ht="35.25" customHeight="1">
      <c r="B320" s="19" t="s">
        <v>1252</v>
      </c>
      <c r="C320" s="32" t="s">
        <v>117</v>
      </c>
      <c r="D320" s="381" t="s">
        <v>1551</v>
      </c>
      <c r="E320" s="26" t="s">
        <v>120</v>
      </c>
      <c r="F320" s="556" t="str">
        <f t="shared" si="7"/>
        <v>@</v>
      </c>
      <c r="G320" s="89"/>
      <c r="H320" s="257" t="s">
        <v>202</v>
      </c>
      <c r="I320" s="276" t="s">
        <v>167</v>
      </c>
      <c r="J320" s="286" t="s">
        <v>173</v>
      </c>
      <c r="K320" s="286" t="s">
        <v>566</v>
      </c>
      <c r="L320" s="277"/>
      <c r="M320" s="421">
        <v>6940</v>
      </c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</row>
    <row r="321" spans="1:223" s="364" customFormat="1" ht="25.5" customHeight="1">
      <c r="A321" s="358"/>
      <c r="B321" s="19" t="s">
        <v>1253</v>
      </c>
      <c r="C321" s="32" t="s">
        <v>117</v>
      </c>
      <c r="D321" s="381" t="s">
        <v>604</v>
      </c>
      <c r="E321" s="26" t="s">
        <v>488</v>
      </c>
      <c r="F321" s="566" t="str">
        <f t="shared" si="7"/>
        <v>@</v>
      </c>
      <c r="G321" s="296"/>
      <c r="H321" s="257" t="s">
        <v>605</v>
      </c>
      <c r="I321" s="327" t="s">
        <v>493</v>
      </c>
      <c r="J321" s="286" t="s">
        <v>173</v>
      </c>
      <c r="K321" s="320" t="s">
        <v>669</v>
      </c>
      <c r="L321" s="277"/>
      <c r="M321" s="421">
        <v>6940</v>
      </c>
      <c r="N321" s="362"/>
      <c r="O321" s="362"/>
      <c r="P321" s="362"/>
      <c r="Q321" s="362"/>
      <c r="R321" s="362"/>
      <c r="S321" s="362"/>
      <c r="T321" s="362"/>
      <c r="U321" s="362"/>
      <c r="V321" s="362"/>
      <c r="W321" s="362"/>
      <c r="X321" s="362"/>
      <c r="Y321" s="362"/>
      <c r="Z321" s="362"/>
      <c r="AA321" s="362"/>
      <c r="AB321" s="362"/>
      <c r="AC321" s="362"/>
      <c r="AD321" s="362"/>
      <c r="AE321" s="362"/>
      <c r="AF321" s="362"/>
      <c r="AG321" s="362"/>
      <c r="AH321" s="362"/>
      <c r="AI321" s="362"/>
      <c r="AJ321" s="363"/>
      <c r="AK321" s="363"/>
      <c r="AL321" s="363"/>
      <c r="AM321" s="363"/>
      <c r="AN321" s="363"/>
      <c r="AO321" s="363"/>
      <c r="AP321" s="363"/>
      <c r="AQ321" s="363"/>
      <c r="AR321" s="363"/>
      <c r="AS321" s="363"/>
      <c r="AT321" s="363"/>
      <c r="AU321" s="363"/>
      <c r="AV321" s="363"/>
      <c r="AW321" s="363"/>
      <c r="AX321" s="363"/>
      <c r="AY321" s="363"/>
      <c r="AZ321" s="363"/>
      <c r="BA321" s="363"/>
      <c r="BB321" s="363"/>
      <c r="BC321" s="363"/>
      <c r="BD321" s="363"/>
      <c r="BE321" s="363"/>
      <c r="BF321" s="363"/>
      <c r="BG321" s="363"/>
      <c r="BH321" s="363"/>
      <c r="BI321" s="363"/>
      <c r="BJ321" s="363"/>
      <c r="BK321" s="363"/>
      <c r="BL321" s="363"/>
      <c r="BM321" s="363"/>
      <c r="BN321" s="363"/>
      <c r="BO321" s="363"/>
      <c r="BP321" s="363"/>
      <c r="BQ321" s="363"/>
      <c r="BR321" s="363"/>
      <c r="BS321" s="363"/>
      <c r="BT321" s="363"/>
      <c r="BU321" s="363"/>
      <c r="BV321" s="363"/>
      <c r="BW321" s="363"/>
      <c r="BX321" s="363"/>
      <c r="BY321" s="363"/>
      <c r="BZ321" s="363"/>
      <c r="CA321" s="363"/>
      <c r="CB321" s="363"/>
      <c r="CC321" s="363"/>
      <c r="CD321" s="363"/>
      <c r="CE321" s="363"/>
      <c r="CF321" s="363"/>
      <c r="CG321" s="363"/>
      <c r="CH321" s="363"/>
      <c r="CI321" s="363"/>
      <c r="CJ321" s="363"/>
      <c r="CK321" s="363"/>
      <c r="CL321" s="363"/>
      <c r="CM321" s="363"/>
      <c r="CN321" s="363"/>
      <c r="CO321" s="363"/>
      <c r="CP321" s="363"/>
      <c r="CQ321" s="363"/>
      <c r="CR321" s="363"/>
      <c r="CS321" s="363"/>
      <c r="CT321" s="363"/>
      <c r="CU321" s="363"/>
      <c r="CV321" s="363"/>
      <c r="CW321" s="363"/>
      <c r="CX321" s="363"/>
      <c r="CY321" s="363"/>
      <c r="CZ321" s="363"/>
      <c r="DA321" s="363"/>
      <c r="DB321" s="363"/>
      <c r="DC321" s="363"/>
      <c r="DD321" s="363"/>
      <c r="DE321" s="363"/>
      <c r="DF321" s="363"/>
      <c r="DG321" s="363"/>
      <c r="DH321" s="363"/>
      <c r="DI321" s="363"/>
      <c r="DJ321" s="363"/>
      <c r="DK321" s="363"/>
      <c r="DL321" s="363"/>
      <c r="DM321" s="363"/>
      <c r="DN321" s="363"/>
      <c r="DO321" s="363"/>
      <c r="DP321" s="363"/>
      <c r="DQ321" s="363"/>
      <c r="DR321" s="363"/>
      <c r="DS321" s="363"/>
      <c r="DT321" s="363"/>
      <c r="DU321" s="363"/>
      <c r="DV321" s="363"/>
      <c r="DW321" s="363"/>
      <c r="DX321" s="363"/>
      <c r="DY321" s="363"/>
      <c r="DZ321" s="363"/>
      <c r="EA321" s="363"/>
      <c r="EB321" s="363"/>
      <c r="EC321" s="363"/>
      <c r="ED321" s="363"/>
      <c r="EE321" s="363"/>
      <c r="EF321" s="363"/>
      <c r="EG321" s="363"/>
      <c r="EH321" s="363"/>
      <c r="EI321" s="363"/>
      <c r="EJ321" s="363"/>
      <c r="EK321" s="363"/>
      <c r="EL321" s="363"/>
      <c r="EM321" s="363"/>
      <c r="EN321" s="363"/>
      <c r="EO321" s="363"/>
      <c r="EP321" s="363"/>
      <c r="EQ321" s="363"/>
      <c r="ER321" s="363"/>
      <c r="ES321" s="363"/>
      <c r="ET321" s="363"/>
      <c r="EU321" s="363"/>
      <c r="EV321" s="363"/>
      <c r="EW321" s="363"/>
      <c r="EX321" s="363"/>
      <c r="EY321" s="363"/>
      <c r="EZ321" s="363"/>
      <c r="FA321" s="363"/>
      <c r="FB321" s="363"/>
      <c r="FC321" s="363"/>
      <c r="FD321" s="363"/>
      <c r="FE321" s="363"/>
      <c r="FF321" s="363"/>
      <c r="FG321" s="363"/>
      <c r="FH321" s="363"/>
      <c r="FI321" s="363"/>
      <c r="FJ321" s="363"/>
      <c r="FK321" s="363"/>
      <c r="FL321" s="363"/>
      <c r="FM321" s="363"/>
      <c r="FN321" s="363"/>
      <c r="FO321" s="363"/>
      <c r="FP321" s="363"/>
      <c r="FQ321" s="363"/>
      <c r="FR321" s="363"/>
      <c r="FS321" s="363"/>
      <c r="FT321" s="363"/>
      <c r="FU321" s="363"/>
      <c r="FV321" s="363"/>
      <c r="FW321" s="363"/>
      <c r="FX321" s="363"/>
      <c r="FY321" s="363"/>
      <c r="FZ321" s="363"/>
      <c r="GA321" s="363"/>
      <c r="GB321" s="363"/>
      <c r="GC321" s="363"/>
      <c r="GD321" s="363"/>
      <c r="GE321" s="363"/>
      <c r="GF321" s="363"/>
      <c r="GG321" s="363"/>
      <c r="GH321" s="363"/>
      <c r="GI321" s="363"/>
      <c r="GJ321" s="363"/>
      <c r="GK321" s="363"/>
      <c r="GL321" s="363"/>
      <c r="GM321" s="363"/>
      <c r="GN321" s="363"/>
      <c r="GO321" s="363"/>
      <c r="GP321" s="363"/>
      <c r="GQ321" s="363"/>
      <c r="GR321" s="363"/>
      <c r="GS321" s="363"/>
      <c r="GT321" s="363"/>
      <c r="GU321" s="363"/>
      <c r="GV321" s="363"/>
      <c r="GW321" s="363"/>
      <c r="GX321" s="363"/>
      <c r="GY321" s="363"/>
      <c r="GZ321" s="363"/>
      <c r="HA321" s="363"/>
      <c r="HB321" s="363"/>
      <c r="HC321" s="363"/>
      <c r="HD321" s="363"/>
      <c r="HE321" s="363"/>
      <c r="HF321" s="363"/>
      <c r="HG321" s="363"/>
      <c r="HH321" s="363"/>
      <c r="HI321" s="363"/>
      <c r="HJ321" s="363"/>
      <c r="HK321" s="363"/>
      <c r="HL321" s="363"/>
      <c r="HM321" s="363"/>
      <c r="HN321" s="363"/>
      <c r="HO321" s="363"/>
    </row>
    <row r="322" spans="2:223" ht="23.25">
      <c r="B322" s="278"/>
      <c r="C322" s="279"/>
      <c r="D322" s="392" t="s">
        <v>352</v>
      </c>
      <c r="E322" s="280"/>
      <c r="F322" s="567"/>
      <c r="G322" s="219"/>
      <c r="H322" s="220"/>
      <c r="I322" s="221"/>
      <c r="J322" s="206"/>
      <c r="K322" s="206"/>
      <c r="L322" s="211"/>
      <c r="M322" s="56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</row>
    <row r="323" spans="2:223" ht="35.25" customHeight="1">
      <c r="B323" s="496" t="s">
        <v>1052</v>
      </c>
      <c r="C323" s="439" t="s">
        <v>117</v>
      </c>
      <c r="D323" s="497" t="s">
        <v>539</v>
      </c>
      <c r="E323" s="498" t="s">
        <v>513</v>
      </c>
      <c r="F323" s="563" t="str">
        <f t="shared" si="7"/>
        <v>@</v>
      </c>
      <c r="G323" s="499" t="s">
        <v>43</v>
      </c>
      <c r="H323" s="442" t="s">
        <v>228</v>
      </c>
      <c r="I323" s="528" t="s">
        <v>167</v>
      </c>
      <c r="J323" s="444" t="s">
        <v>178</v>
      </c>
      <c r="K323" s="444" t="s">
        <v>566</v>
      </c>
      <c r="L323" s="445"/>
      <c r="M323" s="421">
        <v>7550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</row>
    <row r="324" spans="2:223" ht="51" customHeight="1">
      <c r="B324" s="88" t="s">
        <v>1056</v>
      </c>
      <c r="C324" s="32" t="s">
        <v>117</v>
      </c>
      <c r="D324" s="393" t="s">
        <v>955</v>
      </c>
      <c r="E324" s="85" t="s">
        <v>562</v>
      </c>
      <c r="F324" s="556" t="str">
        <f t="shared" si="7"/>
        <v>@</v>
      </c>
      <c r="G324" s="101"/>
      <c r="H324" s="129" t="s">
        <v>561</v>
      </c>
      <c r="I324" s="174" t="s">
        <v>167</v>
      </c>
      <c r="J324" s="124" t="s">
        <v>170</v>
      </c>
      <c r="K324" s="318" t="s">
        <v>596</v>
      </c>
      <c r="L324" s="116"/>
      <c r="M324" s="421">
        <v>6580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</row>
    <row r="325" spans="2:223" ht="28.5" customHeight="1">
      <c r="B325" s="19" t="s">
        <v>1254</v>
      </c>
      <c r="C325" s="32" t="s">
        <v>117</v>
      </c>
      <c r="D325" s="48" t="s">
        <v>958</v>
      </c>
      <c r="E325" s="26" t="s">
        <v>488</v>
      </c>
      <c r="F325" s="556" t="str">
        <f t="shared" si="7"/>
        <v>@</v>
      </c>
      <c r="G325" s="468"/>
      <c r="H325" s="127" t="s">
        <v>667</v>
      </c>
      <c r="I325" s="490"/>
      <c r="J325" s="113" t="s">
        <v>170</v>
      </c>
      <c r="K325" s="317" t="s">
        <v>566</v>
      </c>
      <c r="L325" s="116"/>
      <c r="M325" s="421">
        <v>7350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</row>
    <row r="326" spans="2:223" ht="26.25" customHeight="1">
      <c r="B326" s="19" t="s">
        <v>1058</v>
      </c>
      <c r="C326" s="32" t="s">
        <v>166</v>
      </c>
      <c r="D326" s="48" t="s">
        <v>540</v>
      </c>
      <c r="E326" s="26" t="s">
        <v>137</v>
      </c>
      <c r="F326" s="556" t="str">
        <f t="shared" si="7"/>
        <v>@</v>
      </c>
      <c r="G326" s="101"/>
      <c r="H326" s="127" t="s">
        <v>268</v>
      </c>
      <c r="I326" s="109"/>
      <c r="J326" s="124" t="s">
        <v>186</v>
      </c>
      <c r="K326" s="124" t="s">
        <v>566</v>
      </c>
      <c r="L326" s="116"/>
      <c r="M326" s="421">
        <v>14660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</row>
    <row r="327" spans="2:223" ht="26.25" customHeight="1">
      <c r="B327" s="19" t="s">
        <v>1453</v>
      </c>
      <c r="C327" s="32" t="s">
        <v>124</v>
      </c>
      <c r="D327" s="48" t="s">
        <v>1456</v>
      </c>
      <c r="E327" s="26" t="s">
        <v>137</v>
      </c>
      <c r="F327" s="556" t="str">
        <f>HYPERLINK("http://www.bosal-autoflex.ru/instructions1/"&amp;LEFT(B327,4)&amp;MID(B327,6,4)&amp;".pdf","@")</f>
        <v>@</v>
      </c>
      <c r="G327" s="249" t="s">
        <v>1443</v>
      </c>
      <c r="H327" s="127"/>
      <c r="I327" s="109"/>
      <c r="J327" s="124" t="s">
        <v>186</v>
      </c>
      <c r="K327" s="124" t="s">
        <v>566</v>
      </c>
      <c r="L327" s="116"/>
      <c r="M327" s="421">
        <v>9550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</row>
    <row r="328" spans="2:223" ht="26.25" customHeight="1">
      <c r="B328" s="19" t="s">
        <v>1206</v>
      </c>
      <c r="C328" s="32" t="s">
        <v>117</v>
      </c>
      <c r="D328" s="48">
        <v>4008</v>
      </c>
      <c r="E328" s="26" t="s">
        <v>401</v>
      </c>
      <c r="F328" s="556" t="str">
        <f>HYPERLINK("http://www.bosal-autoflex.ru/instructions1/"&amp;LEFT(B328,4)&amp;MID(B328,6,4)&amp;".pdf","@")</f>
        <v>@</v>
      </c>
      <c r="G328" s="101"/>
      <c r="H328" s="127" t="s">
        <v>478</v>
      </c>
      <c r="I328" s="174" t="s">
        <v>167</v>
      </c>
      <c r="J328" s="124" t="s">
        <v>479</v>
      </c>
      <c r="K328" s="134"/>
      <c r="L328" s="313"/>
      <c r="M328" s="421">
        <v>6640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</row>
    <row r="329" spans="1:223" s="82" customFormat="1" ht="33.75" customHeight="1">
      <c r="A329" s="186"/>
      <c r="B329" s="88" t="s">
        <v>1059</v>
      </c>
      <c r="C329" s="32" t="s">
        <v>113</v>
      </c>
      <c r="D329" s="394" t="s">
        <v>956</v>
      </c>
      <c r="E329" s="85" t="s">
        <v>130</v>
      </c>
      <c r="F329" s="556" t="str">
        <f t="shared" si="7"/>
        <v>@</v>
      </c>
      <c r="G329" s="101"/>
      <c r="H329" s="129" t="s">
        <v>267</v>
      </c>
      <c r="I329" s="105"/>
      <c r="J329" s="131" t="s">
        <v>184</v>
      </c>
      <c r="K329" s="317" t="s">
        <v>566</v>
      </c>
      <c r="L329" s="134"/>
      <c r="M329" s="421">
        <v>10340</v>
      </c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</row>
    <row r="330" spans="1:223" s="8" customFormat="1" ht="45.75" customHeight="1">
      <c r="A330" s="186"/>
      <c r="B330" s="88" t="s">
        <v>716</v>
      </c>
      <c r="C330" s="32" t="s">
        <v>113</v>
      </c>
      <c r="D330" s="394" t="s">
        <v>957</v>
      </c>
      <c r="E330" s="85" t="s">
        <v>130</v>
      </c>
      <c r="F330" s="556" t="str">
        <f>HYPERLINK("http://www.catalogue.bosal.com/pdf/pdf_mi/034962.pdf","@")</f>
        <v>@</v>
      </c>
      <c r="G330" s="352"/>
      <c r="H330" s="129"/>
      <c r="I330" s="174"/>
      <c r="J330" s="317" t="s">
        <v>717</v>
      </c>
      <c r="K330" s="317" t="s">
        <v>566</v>
      </c>
      <c r="L330" s="134"/>
      <c r="M330" s="421">
        <v>12750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</row>
    <row r="331" spans="1:223" s="8" customFormat="1" ht="37.5" customHeight="1">
      <c r="A331" s="186"/>
      <c r="B331" s="19" t="s">
        <v>1053</v>
      </c>
      <c r="C331" s="32" t="s">
        <v>117</v>
      </c>
      <c r="D331" s="381" t="s">
        <v>20</v>
      </c>
      <c r="E331" s="26" t="s">
        <v>291</v>
      </c>
      <c r="F331" s="556" t="str">
        <f t="shared" si="7"/>
        <v>@</v>
      </c>
      <c r="G331" s="101"/>
      <c r="H331" s="125" t="s">
        <v>244</v>
      </c>
      <c r="I331" s="174" t="s">
        <v>167</v>
      </c>
      <c r="J331" s="124" t="s">
        <v>172</v>
      </c>
      <c r="K331" s="124"/>
      <c r="L331" s="134"/>
      <c r="M331" s="421">
        <v>7440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</row>
    <row r="332" spans="1:223" s="8" customFormat="1" ht="64.5" customHeight="1">
      <c r="A332" s="186"/>
      <c r="B332" s="88" t="s">
        <v>1054</v>
      </c>
      <c r="C332" s="32" t="s">
        <v>117</v>
      </c>
      <c r="D332" s="381" t="s">
        <v>1388</v>
      </c>
      <c r="E332" s="85" t="s">
        <v>54</v>
      </c>
      <c r="F332" s="556" t="str">
        <f t="shared" si="7"/>
        <v>@</v>
      </c>
      <c r="G332" s="101"/>
      <c r="H332" s="129" t="s">
        <v>255</v>
      </c>
      <c r="I332" s="106"/>
      <c r="J332" s="124" t="s">
        <v>178</v>
      </c>
      <c r="K332" s="124" t="s">
        <v>566</v>
      </c>
      <c r="L332" s="116"/>
      <c r="M332" s="421">
        <v>6610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</row>
    <row r="333" spans="1:223" s="57" customFormat="1" ht="16.5" customHeight="1">
      <c r="A333" s="186"/>
      <c r="B333" s="213"/>
      <c r="C333" s="214"/>
      <c r="D333" s="396" t="s">
        <v>123</v>
      </c>
      <c r="E333" s="213"/>
      <c r="F333" s="559"/>
      <c r="G333" s="219"/>
      <c r="H333" s="204"/>
      <c r="I333" s="221"/>
      <c r="J333" s="206"/>
      <c r="K333" s="206"/>
      <c r="L333" s="211"/>
      <c r="M333" s="568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  <c r="EG333" s="56"/>
      <c r="EH333" s="56"/>
      <c r="EI333" s="56"/>
      <c r="EJ333" s="56"/>
      <c r="EK333" s="56"/>
      <c r="EL333" s="56"/>
      <c r="EM333" s="56"/>
      <c r="EN333" s="56"/>
      <c r="EO333" s="56"/>
      <c r="EP333" s="56"/>
      <c r="EQ333" s="56"/>
      <c r="ER333" s="56"/>
      <c r="ES333" s="56"/>
      <c r="ET333" s="56"/>
      <c r="EU333" s="56"/>
      <c r="EV333" s="56"/>
      <c r="EW333" s="56"/>
      <c r="EX333" s="56"/>
      <c r="EY333" s="56"/>
      <c r="EZ333" s="56"/>
      <c r="FA333" s="56"/>
      <c r="FB333" s="56"/>
      <c r="FC333" s="56"/>
      <c r="FD333" s="56"/>
      <c r="FE333" s="56"/>
      <c r="FF333" s="56"/>
      <c r="FG333" s="56"/>
      <c r="FH333" s="56"/>
      <c r="FI333" s="56"/>
      <c r="FJ333" s="56"/>
      <c r="FK333" s="56"/>
      <c r="FL333" s="56"/>
      <c r="FM333" s="56"/>
      <c r="FN333" s="56"/>
      <c r="FO333" s="56"/>
      <c r="FP333" s="56"/>
      <c r="FQ333" s="56"/>
      <c r="FR333" s="56"/>
      <c r="FS333" s="56"/>
      <c r="FT333" s="56"/>
      <c r="FU333" s="56"/>
      <c r="FV333" s="56"/>
      <c r="FW333" s="56"/>
      <c r="FX333" s="56"/>
      <c r="FY333" s="56"/>
      <c r="FZ333" s="56"/>
      <c r="GA333" s="56"/>
      <c r="GB333" s="56"/>
      <c r="GC333" s="56"/>
      <c r="GD333" s="56"/>
      <c r="GE333" s="56"/>
      <c r="GF333" s="56"/>
      <c r="GG333" s="56"/>
      <c r="GH333" s="56"/>
      <c r="GI333" s="56"/>
      <c r="GJ333" s="56"/>
      <c r="GK333" s="56"/>
      <c r="GL333" s="56"/>
      <c r="GM333" s="56"/>
      <c r="GN333" s="56"/>
      <c r="GO333" s="56"/>
      <c r="GP333" s="56"/>
      <c r="GQ333" s="56"/>
      <c r="GR333" s="56"/>
      <c r="GS333" s="56"/>
      <c r="GT333" s="56"/>
      <c r="GU333" s="56"/>
      <c r="GV333" s="56"/>
      <c r="GW333" s="56"/>
      <c r="GX333" s="56"/>
      <c r="GY333" s="56"/>
      <c r="GZ333" s="56"/>
      <c r="HA333" s="56"/>
      <c r="HB333" s="56"/>
      <c r="HC333" s="56"/>
      <c r="HD333" s="56"/>
      <c r="HE333" s="56"/>
      <c r="HF333" s="56"/>
      <c r="HG333" s="56"/>
      <c r="HH333" s="56"/>
      <c r="HI333" s="56"/>
      <c r="HJ333" s="56"/>
      <c r="HK333" s="56"/>
      <c r="HL333" s="56"/>
      <c r="HM333" s="56"/>
      <c r="HN333" s="56"/>
      <c r="HO333" s="56"/>
    </row>
    <row r="334" spans="2:223" ht="48.75" customHeight="1">
      <c r="B334" s="19" t="s">
        <v>1255</v>
      </c>
      <c r="C334" s="32" t="s">
        <v>117</v>
      </c>
      <c r="D334" s="402" t="s">
        <v>541</v>
      </c>
      <c r="E334" s="47" t="s">
        <v>1519</v>
      </c>
      <c r="F334" s="556" t="str">
        <f t="shared" si="7"/>
        <v>@</v>
      </c>
      <c r="G334" s="101"/>
      <c r="H334" s="125" t="s">
        <v>242</v>
      </c>
      <c r="I334" s="105" t="s">
        <v>167</v>
      </c>
      <c r="J334" s="115" t="s">
        <v>173</v>
      </c>
      <c r="K334" s="317" t="s">
        <v>566</v>
      </c>
      <c r="L334" s="134"/>
      <c r="M334" s="421">
        <v>11130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</row>
    <row r="335" spans="2:223" ht="31.5" customHeight="1">
      <c r="B335" s="19" t="s">
        <v>1522</v>
      </c>
      <c r="C335" s="32" t="s">
        <v>117</v>
      </c>
      <c r="D335" s="381" t="s">
        <v>1523</v>
      </c>
      <c r="E335" s="26" t="s">
        <v>645</v>
      </c>
      <c r="F335" s="556" t="str">
        <f t="shared" si="7"/>
        <v>@</v>
      </c>
      <c r="G335" s="249" t="s">
        <v>1443</v>
      </c>
      <c r="H335" s="125" t="s">
        <v>1524</v>
      </c>
      <c r="I335" s="105" t="s">
        <v>167</v>
      </c>
      <c r="J335" s="115" t="s">
        <v>184</v>
      </c>
      <c r="K335" s="317" t="s">
        <v>566</v>
      </c>
      <c r="L335" s="134"/>
      <c r="M335" s="421">
        <v>11130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</row>
    <row r="336" spans="1:35" s="56" customFormat="1" ht="23.25" customHeight="1">
      <c r="A336" s="186"/>
      <c r="B336" s="189"/>
      <c r="C336" s="190"/>
      <c r="D336" s="380" t="s">
        <v>353</v>
      </c>
      <c r="E336" s="203"/>
      <c r="F336" s="559"/>
      <c r="G336" s="193"/>
      <c r="H336" s="204"/>
      <c r="I336" s="205"/>
      <c r="J336" s="206"/>
      <c r="K336" s="207"/>
      <c r="L336" s="212"/>
      <c r="M336" s="568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</row>
    <row r="337" spans="1:223" s="9" customFormat="1" ht="30" customHeight="1">
      <c r="A337" s="186"/>
      <c r="B337" s="19" t="s">
        <v>1256</v>
      </c>
      <c r="C337" s="32" t="s">
        <v>117</v>
      </c>
      <c r="D337" s="381" t="s">
        <v>442</v>
      </c>
      <c r="E337" s="26" t="s">
        <v>443</v>
      </c>
      <c r="F337" s="556" t="str">
        <f t="shared" si="7"/>
        <v>@</v>
      </c>
      <c r="G337" s="101"/>
      <c r="H337" s="125" t="s">
        <v>243</v>
      </c>
      <c r="I337" s="106"/>
      <c r="J337" s="121" t="s">
        <v>174</v>
      </c>
      <c r="K337" s="121"/>
      <c r="L337" s="116"/>
      <c r="M337" s="421">
        <v>5980</v>
      </c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</row>
    <row r="338" spans="1:223" s="9" customFormat="1" ht="23.25" customHeight="1">
      <c r="A338" s="186"/>
      <c r="B338" s="19" t="s">
        <v>1257</v>
      </c>
      <c r="C338" s="32" t="s">
        <v>117</v>
      </c>
      <c r="D338" s="381" t="s">
        <v>847</v>
      </c>
      <c r="E338" s="26" t="s">
        <v>1511</v>
      </c>
      <c r="F338" s="556" t="str">
        <f t="shared" si="7"/>
        <v>@</v>
      </c>
      <c r="G338" s="101"/>
      <c r="H338" s="125" t="s">
        <v>251</v>
      </c>
      <c r="I338" s="453" t="s">
        <v>167</v>
      </c>
      <c r="J338" s="121" t="s">
        <v>176</v>
      </c>
      <c r="K338" s="134"/>
      <c r="L338" s="116"/>
      <c r="M338" s="421">
        <v>6950</v>
      </c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</row>
    <row r="339" spans="1:223" s="9" customFormat="1" ht="23.25" customHeight="1">
      <c r="A339" s="186"/>
      <c r="B339" s="19" t="s">
        <v>1526</v>
      </c>
      <c r="C339" s="32" t="s">
        <v>117</v>
      </c>
      <c r="D339" s="381" t="s">
        <v>1527</v>
      </c>
      <c r="E339" s="26" t="s">
        <v>1441</v>
      </c>
      <c r="F339" s="556" t="str">
        <f>HYPERLINK("http://www.bosal-autoflex.ru/instructions1/"&amp;LEFT(B339,4)&amp;MID(B339,6,4)&amp;".pdf","@")</f>
        <v>@</v>
      </c>
      <c r="G339" s="249" t="s">
        <v>1443</v>
      </c>
      <c r="H339" s="125" t="s">
        <v>251</v>
      </c>
      <c r="I339" s="453" t="s">
        <v>167</v>
      </c>
      <c r="J339" s="121" t="s">
        <v>173</v>
      </c>
      <c r="K339" s="134"/>
      <c r="L339" s="116"/>
      <c r="M339" s="421">
        <v>6440</v>
      </c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</row>
    <row r="340" spans="1:223" s="9" customFormat="1" ht="23.25" customHeight="1">
      <c r="A340" s="186"/>
      <c r="B340" s="19" t="s">
        <v>1258</v>
      </c>
      <c r="C340" s="32" t="s">
        <v>117</v>
      </c>
      <c r="D340" s="381" t="s">
        <v>560</v>
      </c>
      <c r="E340" s="26" t="s">
        <v>486</v>
      </c>
      <c r="F340" s="556" t="str">
        <f t="shared" si="7"/>
        <v>@</v>
      </c>
      <c r="G340" s="101"/>
      <c r="H340" s="125" t="s">
        <v>501</v>
      </c>
      <c r="I340" s="453" t="s">
        <v>167</v>
      </c>
      <c r="J340" s="121" t="s">
        <v>500</v>
      </c>
      <c r="K340" s="317" t="s">
        <v>566</v>
      </c>
      <c r="L340" s="116"/>
      <c r="M340" s="421">
        <v>6500</v>
      </c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</row>
    <row r="341" spans="1:223" s="9" customFormat="1" ht="30" customHeight="1">
      <c r="A341" s="186"/>
      <c r="B341" s="88" t="s">
        <v>1259</v>
      </c>
      <c r="C341" s="88" t="s">
        <v>117</v>
      </c>
      <c r="D341" s="399" t="s">
        <v>542</v>
      </c>
      <c r="E341" s="87" t="s">
        <v>162</v>
      </c>
      <c r="F341" s="556" t="str">
        <f t="shared" si="7"/>
        <v>@</v>
      </c>
      <c r="G341" s="89"/>
      <c r="H341" s="127" t="s">
        <v>193</v>
      </c>
      <c r="I341" s="174"/>
      <c r="J341" s="124" t="s">
        <v>171</v>
      </c>
      <c r="K341" s="124" t="s">
        <v>566</v>
      </c>
      <c r="L341" s="116"/>
      <c r="M341" s="421">
        <v>7050</v>
      </c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</row>
    <row r="342" spans="1:223" s="9" customFormat="1" ht="22.5" customHeight="1">
      <c r="A342" s="186"/>
      <c r="B342" s="88" t="s">
        <v>1260</v>
      </c>
      <c r="C342" s="88" t="s">
        <v>117</v>
      </c>
      <c r="D342" s="399" t="s">
        <v>330</v>
      </c>
      <c r="E342" s="87" t="s">
        <v>162</v>
      </c>
      <c r="F342" s="556" t="str">
        <f t="shared" si="7"/>
        <v>@</v>
      </c>
      <c r="G342" s="102"/>
      <c r="H342" s="127" t="s">
        <v>208</v>
      </c>
      <c r="I342" s="105" t="s">
        <v>167</v>
      </c>
      <c r="J342" s="124" t="s">
        <v>186</v>
      </c>
      <c r="K342" s="124"/>
      <c r="L342" s="116"/>
      <c r="M342" s="421">
        <v>5780</v>
      </c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1:223" s="9" customFormat="1" ht="31.5" customHeight="1">
      <c r="A343" s="186"/>
      <c r="B343" s="25" t="s">
        <v>1261</v>
      </c>
      <c r="C343" s="25" t="s">
        <v>117</v>
      </c>
      <c r="D343" s="402" t="s">
        <v>354</v>
      </c>
      <c r="E343" s="47" t="s">
        <v>851</v>
      </c>
      <c r="F343" s="556" t="str">
        <f t="shared" si="7"/>
        <v>@</v>
      </c>
      <c r="G343" s="89"/>
      <c r="H343" s="125" t="s">
        <v>239</v>
      </c>
      <c r="I343" s="465"/>
      <c r="J343" s="121" t="s">
        <v>172</v>
      </c>
      <c r="K343" s="114"/>
      <c r="L343" s="119"/>
      <c r="M343" s="421">
        <v>5180</v>
      </c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1:223" s="9" customFormat="1" ht="22.5" customHeight="1">
      <c r="A344" s="186"/>
      <c r="B344" s="25" t="s">
        <v>1262</v>
      </c>
      <c r="C344" s="45" t="s">
        <v>117</v>
      </c>
      <c r="D344" s="402" t="s">
        <v>786</v>
      </c>
      <c r="E344" s="47" t="s">
        <v>763</v>
      </c>
      <c r="F344" s="556" t="str">
        <f t="shared" si="7"/>
        <v>@</v>
      </c>
      <c r="G344" s="591"/>
      <c r="H344" s="125" t="s">
        <v>684</v>
      </c>
      <c r="I344" s="465"/>
      <c r="J344" s="121" t="s">
        <v>172</v>
      </c>
      <c r="K344" s="114" t="s">
        <v>566</v>
      </c>
      <c r="L344" s="119"/>
      <c r="M344" s="421">
        <v>5180</v>
      </c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1:223" s="9" customFormat="1" ht="26.25" customHeight="1">
      <c r="A345" s="186"/>
      <c r="B345" s="25" t="s">
        <v>835</v>
      </c>
      <c r="C345" s="45" t="s">
        <v>117</v>
      </c>
      <c r="D345" s="402" t="s">
        <v>786</v>
      </c>
      <c r="E345" s="47" t="s">
        <v>763</v>
      </c>
      <c r="F345" s="556" t="str">
        <f>HYPERLINK("http://www.catalogue.bosal.com/pdf/pdf_mi/038891.pdf","@")</f>
        <v>@</v>
      </c>
      <c r="G345" s="436"/>
      <c r="H345" s="125"/>
      <c r="I345" s="110"/>
      <c r="J345" s="121" t="s">
        <v>172</v>
      </c>
      <c r="K345" s="114" t="s">
        <v>566</v>
      </c>
      <c r="L345" s="119"/>
      <c r="M345" s="421">
        <v>8390</v>
      </c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1:223" s="9" customFormat="1" ht="26.25" customHeight="1">
      <c r="A346" s="186"/>
      <c r="B346" s="25" t="s">
        <v>1434</v>
      </c>
      <c r="C346" s="25" t="s">
        <v>113</v>
      </c>
      <c r="D346" s="381" t="s">
        <v>1545</v>
      </c>
      <c r="E346" s="26" t="s">
        <v>1525</v>
      </c>
      <c r="F346" s="556" t="str">
        <f t="shared" si="7"/>
        <v>@</v>
      </c>
      <c r="G346" s="433" t="s">
        <v>1418</v>
      </c>
      <c r="H346" s="300" t="s">
        <v>267</v>
      </c>
      <c r="I346" s="578"/>
      <c r="J346" s="301" t="s">
        <v>183</v>
      </c>
      <c r="K346" s="114"/>
      <c r="L346" s="119"/>
      <c r="M346" s="421">
        <v>10890</v>
      </c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1:223" s="9" customFormat="1" ht="47.25" customHeight="1">
      <c r="A347" s="186"/>
      <c r="B347" s="88" t="s">
        <v>1263</v>
      </c>
      <c r="C347" s="88" t="s">
        <v>117</v>
      </c>
      <c r="D347" s="399" t="s">
        <v>780</v>
      </c>
      <c r="E347" s="87" t="s">
        <v>781</v>
      </c>
      <c r="F347" s="556" t="str">
        <f t="shared" si="7"/>
        <v>@</v>
      </c>
      <c r="G347" s="102"/>
      <c r="H347" s="257" t="s">
        <v>241</v>
      </c>
      <c r="I347" s="265"/>
      <c r="J347" s="259" t="s">
        <v>178</v>
      </c>
      <c r="K347" s="594" t="s">
        <v>1546</v>
      </c>
      <c r="L347" s="116"/>
      <c r="M347" s="421">
        <v>6130</v>
      </c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</row>
    <row r="348" spans="1:223" s="9" customFormat="1" ht="33.75" customHeight="1">
      <c r="A348" s="186"/>
      <c r="B348" s="88" t="s">
        <v>1264</v>
      </c>
      <c r="C348" s="88" t="s">
        <v>117</v>
      </c>
      <c r="D348" s="406" t="s">
        <v>355</v>
      </c>
      <c r="E348" s="97" t="s">
        <v>331</v>
      </c>
      <c r="F348" s="556" t="str">
        <f t="shared" si="7"/>
        <v>@</v>
      </c>
      <c r="G348" s="101"/>
      <c r="H348" s="183" t="s">
        <v>196</v>
      </c>
      <c r="I348" s="451"/>
      <c r="J348" s="113" t="s">
        <v>171</v>
      </c>
      <c r="K348" s="124"/>
      <c r="L348" s="116"/>
      <c r="M348" s="421">
        <v>6080</v>
      </c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</row>
    <row r="349" spans="2:223" ht="26.25" customHeight="1">
      <c r="B349" s="88" t="s">
        <v>1265</v>
      </c>
      <c r="C349" s="88" t="s">
        <v>117</v>
      </c>
      <c r="D349" s="399" t="s">
        <v>289</v>
      </c>
      <c r="E349" s="87" t="s">
        <v>852</v>
      </c>
      <c r="F349" s="556" t="str">
        <f t="shared" si="7"/>
        <v>@</v>
      </c>
      <c r="G349" s="101"/>
      <c r="H349" s="260" t="s">
        <v>249</v>
      </c>
      <c r="I349" s="458" t="s">
        <v>167</v>
      </c>
      <c r="J349" s="261" t="s">
        <v>261</v>
      </c>
      <c r="K349" s="124"/>
      <c r="L349" s="116"/>
      <c r="M349" s="421">
        <v>7590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</row>
    <row r="350" spans="2:223" ht="19.5" customHeight="1">
      <c r="B350" s="25" t="s">
        <v>1262</v>
      </c>
      <c r="C350" s="45" t="s">
        <v>117</v>
      </c>
      <c r="D350" s="402" t="s">
        <v>853</v>
      </c>
      <c r="E350" s="47" t="s">
        <v>763</v>
      </c>
      <c r="F350" s="556" t="str">
        <f t="shared" si="7"/>
        <v>@</v>
      </c>
      <c r="G350" s="591"/>
      <c r="H350" s="268" t="s">
        <v>684</v>
      </c>
      <c r="I350" s="105" t="s">
        <v>167</v>
      </c>
      <c r="J350" s="269" t="s">
        <v>172</v>
      </c>
      <c r="K350" s="114" t="s">
        <v>566</v>
      </c>
      <c r="L350" s="119"/>
      <c r="M350" s="421">
        <v>5180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</row>
    <row r="351" spans="2:223" ht="19.5" customHeight="1">
      <c r="B351" s="88" t="s">
        <v>1266</v>
      </c>
      <c r="C351" s="88" t="s">
        <v>117</v>
      </c>
      <c r="D351" s="399" t="s">
        <v>484</v>
      </c>
      <c r="E351" s="87" t="s">
        <v>1378</v>
      </c>
      <c r="F351" s="556" t="str">
        <f t="shared" si="7"/>
        <v>@</v>
      </c>
      <c r="G351" s="101"/>
      <c r="H351" s="501">
        <v>138</v>
      </c>
      <c r="I351" s="270" t="s">
        <v>167</v>
      </c>
      <c r="J351" s="502" t="s">
        <v>261</v>
      </c>
      <c r="K351" s="317"/>
      <c r="L351" s="116"/>
      <c r="M351" s="421">
        <v>7150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</row>
    <row r="352" spans="2:223" ht="19.5" customHeight="1">
      <c r="B352" s="88" t="s">
        <v>1386</v>
      </c>
      <c r="C352" s="88" t="s">
        <v>117</v>
      </c>
      <c r="D352" s="399" t="s">
        <v>1387</v>
      </c>
      <c r="E352" s="87" t="s">
        <v>763</v>
      </c>
      <c r="F352" s="556" t="str">
        <f>HYPERLINK("http://www.bosal-autoflex.ru/instructions1/"&amp;LEFT(B352,4)&amp;MID(B352,6,4)&amp;".pdf","@")</f>
        <v>@</v>
      </c>
      <c r="G352" s="468"/>
      <c r="H352" s="501">
        <v>8814</v>
      </c>
      <c r="I352" s="270" t="s">
        <v>167</v>
      </c>
      <c r="J352" s="502" t="s">
        <v>172</v>
      </c>
      <c r="K352" s="317" t="s">
        <v>566</v>
      </c>
      <c r="L352" s="116"/>
      <c r="M352" s="421">
        <v>4790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1:35" s="56" customFormat="1" ht="16.5" customHeight="1">
      <c r="A353" s="186"/>
      <c r="B353" s="189"/>
      <c r="C353" s="190"/>
      <c r="D353" s="380" t="s">
        <v>356</v>
      </c>
      <c r="E353" s="203"/>
      <c r="F353" s="559"/>
      <c r="G353" s="193"/>
      <c r="H353" s="204"/>
      <c r="I353" s="205"/>
      <c r="J353" s="206"/>
      <c r="K353" s="207"/>
      <c r="L353" s="212"/>
      <c r="M353" s="568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</row>
    <row r="354" spans="2:39" ht="52.5" customHeight="1">
      <c r="B354" s="19" t="s">
        <v>1082</v>
      </c>
      <c r="C354" s="32" t="s">
        <v>117</v>
      </c>
      <c r="D354" s="381" t="s">
        <v>23</v>
      </c>
      <c r="E354" s="26" t="s">
        <v>139</v>
      </c>
      <c r="F354" s="556" t="str">
        <f t="shared" si="7"/>
        <v>@</v>
      </c>
      <c r="G354" s="101"/>
      <c r="H354" s="125" t="s">
        <v>205</v>
      </c>
      <c r="I354" s="105" t="s">
        <v>167</v>
      </c>
      <c r="J354" s="122" t="s">
        <v>173</v>
      </c>
      <c r="K354" s="122"/>
      <c r="L354" s="134"/>
      <c r="M354" s="421">
        <v>8030</v>
      </c>
      <c r="AJ354" s="2"/>
      <c r="AK354" s="2"/>
      <c r="AL354" s="2"/>
      <c r="AM354" s="2"/>
    </row>
    <row r="355" spans="1:35" s="56" customFormat="1" ht="23.25" customHeight="1">
      <c r="A355" s="186"/>
      <c r="B355" s="189"/>
      <c r="C355" s="190"/>
      <c r="D355" s="380" t="s">
        <v>357</v>
      </c>
      <c r="E355" s="203"/>
      <c r="F355" s="559"/>
      <c r="G355" s="193"/>
      <c r="H355" s="204"/>
      <c r="I355" s="205"/>
      <c r="J355" s="206"/>
      <c r="K355" s="207"/>
      <c r="L355" s="212"/>
      <c r="M355" s="568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</row>
    <row r="356" spans="2:39" ht="30" customHeight="1">
      <c r="B356" s="19" t="s">
        <v>1267</v>
      </c>
      <c r="C356" s="32" t="s">
        <v>117</v>
      </c>
      <c r="D356" s="381" t="s">
        <v>148</v>
      </c>
      <c r="E356" s="26" t="s">
        <v>631</v>
      </c>
      <c r="F356" s="556" t="str">
        <f t="shared" si="7"/>
        <v>@</v>
      </c>
      <c r="G356" s="101"/>
      <c r="H356" s="125" t="s">
        <v>245</v>
      </c>
      <c r="I356" s="105" t="s">
        <v>167</v>
      </c>
      <c r="J356" s="115" t="s">
        <v>170</v>
      </c>
      <c r="K356" s="115"/>
      <c r="L356" s="134"/>
      <c r="M356" s="421">
        <v>6410</v>
      </c>
      <c r="AJ356" s="2"/>
      <c r="AK356" s="2"/>
      <c r="AL356" s="2"/>
      <c r="AM356" s="2"/>
    </row>
    <row r="357" spans="2:39" ht="22.5" customHeight="1">
      <c r="B357" s="19" t="s">
        <v>1268</v>
      </c>
      <c r="C357" s="32" t="s">
        <v>117</v>
      </c>
      <c r="D357" s="381" t="s">
        <v>358</v>
      </c>
      <c r="E357" s="26" t="s">
        <v>785</v>
      </c>
      <c r="F357" s="556" t="str">
        <f t="shared" si="7"/>
        <v>@</v>
      </c>
      <c r="G357" s="101"/>
      <c r="H357" s="125" t="s">
        <v>221</v>
      </c>
      <c r="I357" s="105" t="s">
        <v>167</v>
      </c>
      <c r="J357" s="115" t="s">
        <v>171</v>
      </c>
      <c r="K357" s="115"/>
      <c r="L357" s="134"/>
      <c r="M357" s="421">
        <v>5040</v>
      </c>
      <c r="AJ357" s="2"/>
      <c r="AK357" s="2"/>
      <c r="AL357" s="2"/>
      <c r="AM357" s="2"/>
    </row>
    <row r="358" spans="2:39" ht="50.25" customHeight="1">
      <c r="B358" s="83" t="s">
        <v>1269</v>
      </c>
      <c r="C358" s="88" t="s">
        <v>117</v>
      </c>
      <c r="D358" s="399" t="s">
        <v>459</v>
      </c>
      <c r="E358" s="87" t="s">
        <v>687</v>
      </c>
      <c r="F358" s="556" t="str">
        <f t="shared" si="7"/>
        <v>@</v>
      </c>
      <c r="G358" s="102"/>
      <c r="H358" s="127" t="s">
        <v>244</v>
      </c>
      <c r="I358" s="105" t="s">
        <v>167</v>
      </c>
      <c r="J358" s="115" t="s">
        <v>170</v>
      </c>
      <c r="K358" s="134"/>
      <c r="L358" s="134"/>
      <c r="M358" s="421">
        <v>5910</v>
      </c>
      <c r="AJ358" s="2"/>
      <c r="AK358" s="2"/>
      <c r="AL358" s="2"/>
      <c r="AM358" s="2"/>
    </row>
    <row r="359" spans="2:39" ht="48" customHeight="1">
      <c r="B359" s="19" t="s">
        <v>1270</v>
      </c>
      <c r="C359" s="32" t="s">
        <v>117</v>
      </c>
      <c r="D359" s="381" t="s">
        <v>1385</v>
      </c>
      <c r="E359" s="26" t="s">
        <v>784</v>
      </c>
      <c r="F359" s="556" t="str">
        <f t="shared" si="7"/>
        <v>@</v>
      </c>
      <c r="G359" s="173"/>
      <c r="H359" s="125" t="s">
        <v>198</v>
      </c>
      <c r="I359" s="105" t="s">
        <v>167</v>
      </c>
      <c r="J359" s="115" t="s">
        <v>170</v>
      </c>
      <c r="K359" s="124" t="s">
        <v>566</v>
      </c>
      <c r="L359" s="134"/>
      <c r="M359" s="421">
        <v>7440</v>
      </c>
      <c r="AJ359" s="2"/>
      <c r="AK359" s="2"/>
      <c r="AL359" s="2"/>
      <c r="AM359" s="2"/>
    </row>
    <row r="360" spans="1:223" s="6" customFormat="1" ht="40.5" customHeight="1">
      <c r="A360" s="186"/>
      <c r="B360" s="235" t="s">
        <v>1271</v>
      </c>
      <c r="C360" s="236" t="s">
        <v>117</v>
      </c>
      <c r="D360" s="384" t="s">
        <v>964</v>
      </c>
      <c r="E360" s="237" t="s">
        <v>1463</v>
      </c>
      <c r="F360" s="558" t="str">
        <f aca="true" t="shared" si="8" ref="F360:F419">HYPERLINK("http://www.bosal-autoflex.ru/instructions1/"&amp;LEFT(B360,4)&amp;MID(B360,6,4)&amp;".pdf","@")</f>
        <v>@</v>
      </c>
      <c r="G360" s="503" t="s">
        <v>43</v>
      </c>
      <c r="H360" s="239" t="s">
        <v>198</v>
      </c>
      <c r="I360" s="240" t="s">
        <v>167</v>
      </c>
      <c r="J360" s="241" t="s">
        <v>265</v>
      </c>
      <c r="K360" s="241" t="s">
        <v>566</v>
      </c>
      <c r="L360" s="253"/>
      <c r="M360" s="339">
        <v>4990</v>
      </c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</row>
    <row r="361" spans="1:223" s="6" customFormat="1" ht="28.5" customHeight="1">
      <c r="A361" s="186"/>
      <c r="B361" s="19" t="s">
        <v>1272</v>
      </c>
      <c r="C361" s="32" t="s">
        <v>117</v>
      </c>
      <c r="D361" s="381" t="s">
        <v>848</v>
      </c>
      <c r="E361" s="26">
        <v>2014</v>
      </c>
      <c r="F361" s="556" t="str">
        <f t="shared" si="8"/>
        <v>@</v>
      </c>
      <c r="G361" s="468"/>
      <c r="H361" s="127"/>
      <c r="I361" s="105" t="s">
        <v>167</v>
      </c>
      <c r="J361" s="113" t="s">
        <v>173</v>
      </c>
      <c r="K361" s="113" t="s">
        <v>566</v>
      </c>
      <c r="L361" s="118"/>
      <c r="M361" s="421">
        <v>5650</v>
      </c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</row>
    <row r="362" spans="1:223" s="6" customFormat="1" ht="27">
      <c r="A362" s="186"/>
      <c r="B362" s="19" t="s">
        <v>831</v>
      </c>
      <c r="C362" s="32" t="s">
        <v>117</v>
      </c>
      <c r="D362" s="381" t="s">
        <v>848</v>
      </c>
      <c r="E362" s="26" t="s">
        <v>763</v>
      </c>
      <c r="F362" s="556" t="str">
        <f>HYPERLINK("http://www.catalogue.bosal.com/pdf/pdf_mi/038841.pdf","@")</f>
        <v>@</v>
      </c>
      <c r="G362" s="352"/>
      <c r="H362" s="127"/>
      <c r="I362" s="105" t="s">
        <v>167</v>
      </c>
      <c r="J362" s="124" t="s">
        <v>173</v>
      </c>
      <c r="K362" s="124" t="s">
        <v>566</v>
      </c>
      <c r="L362" s="118"/>
      <c r="M362" s="421">
        <v>6740</v>
      </c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</row>
    <row r="363" spans="1:223" s="4" customFormat="1" ht="24.75" customHeight="1">
      <c r="A363" s="186"/>
      <c r="B363" s="19" t="s">
        <v>1273</v>
      </c>
      <c r="C363" s="32" t="s">
        <v>117</v>
      </c>
      <c r="D363" s="381" t="s">
        <v>24</v>
      </c>
      <c r="E363" s="26" t="s">
        <v>130</v>
      </c>
      <c r="F363" s="556" t="str">
        <f t="shared" si="8"/>
        <v>@</v>
      </c>
      <c r="G363" s="101"/>
      <c r="H363" s="125" t="s">
        <v>203</v>
      </c>
      <c r="I363" s="105" t="s">
        <v>167</v>
      </c>
      <c r="J363" s="134" t="s">
        <v>187</v>
      </c>
      <c r="K363" s="134"/>
      <c r="L363" s="134"/>
      <c r="M363" s="421">
        <v>6450</v>
      </c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</row>
    <row r="364" spans="1:223" s="4" customFormat="1" ht="52.5" customHeight="1">
      <c r="A364" s="186"/>
      <c r="B364" s="19" t="s">
        <v>1274</v>
      </c>
      <c r="C364" s="32" t="s">
        <v>117</v>
      </c>
      <c r="D364" s="381" t="s">
        <v>1460</v>
      </c>
      <c r="E364" s="26" t="s">
        <v>82</v>
      </c>
      <c r="F364" s="556" t="str">
        <f t="shared" si="8"/>
        <v>@</v>
      </c>
      <c r="G364" s="101"/>
      <c r="H364" s="125" t="s">
        <v>246</v>
      </c>
      <c r="I364" s="105" t="s">
        <v>167</v>
      </c>
      <c r="J364" s="134" t="s">
        <v>173</v>
      </c>
      <c r="K364" s="134"/>
      <c r="L364" s="134"/>
      <c r="M364" s="421">
        <v>8190</v>
      </c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</row>
    <row r="365" spans="1:223" s="4" customFormat="1" ht="35.25" customHeight="1">
      <c r="A365" s="186"/>
      <c r="B365" s="235" t="s">
        <v>1275</v>
      </c>
      <c r="C365" s="236" t="s">
        <v>50</v>
      </c>
      <c r="D365" s="384" t="s">
        <v>543</v>
      </c>
      <c r="E365" s="237" t="s">
        <v>1547</v>
      </c>
      <c r="F365" s="558" t="str">
        <f t="shared" si="8"/>
        <v>@</v>
      </c>
      <c r="G365" s="238" t="s">
        <v>43</v>
      </c>
      <c r="H365" s="239" t="s">
        <v>284</v>
      </c>
      <c r="I365" s="240" t="s">
        <v>167</v>
      </c>
      <c r="J365" s="253" t="s">
        <v>186</v>
      </c>
      <c r="K365" s="253" t="s">
        <v>566</v>
      </c>
      <c r="L365" s="253"/>
      <c r="M365" s="339">
        <v>5620</v>
      </c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</row>
    <row r="366" spans="1:223" s="4" customFormat="1" ht="27.75" customHeight="1">
      <c r="A366" s="186"/>
      <c r="B366" s="19" t="s">
        <v>1276</v>
      </c>
      <c r="C366" s="32" t="s">
        <v>117</v>
      </c>
      <c r="D366" s="381" t="s">
        <v>544</v>
      </c>
      <c r="E366" s="26" t="s">
        <v>37</v>
      </c>
      <c r="F366" s="556" t="str">
        <f t="shared" si="8"/>
        <v>@</v>
      </c>
      <c r="G366" s="101"/>
      <c r="H366" s="125" t="s">
        <v>204</v>
      </c>
      <c r="I366" s="105" t="s">
        <v>167</v>
      </c>
      <c r="J366" s="134" t="s">
        <v>186</v>
      </c>
      <c r="K366" s="124" t="s">
        <v>566</v>
      </c>
      <c r="L366" s="134"/>
      <c r="M366" s="421">
        <v>6690</v>
      </c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</row>
    <row r="367" spans="1:35" s="56" customFormat="1" ht="21" customHeight="1">
      <c r="A367" s="186"/>
      <c r="B367" s="189"/>
      <c r="C367" s="190"/>
      <c r="D367" s="380" t="s">
        <v>360</v>
      </c>
      <c r="E367" s="203"/>
      <c r="F367" s="559"/>
      <c r="G367" s="193"/>
      <c r="H367" s="204"/>
      <c r="I367" s="205"/>
      <c r="J367" s="206"/>
      <c r="K367" s="207"/>
      <c r="L367" s="212"/>
      <c r="M367" s="568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</row>
    <row r="368" spans="1:223" s="7" customFormat="1" ht="21" customHeight="1">
      <c r="A368" s="186"/>
      <c r="B368" s="25" t="s">
        <v>1277</v>
      </c>
      <c r="C368" s="25" t="s">
        <v>117</v>
      </c>
      <c r="D368" s="50" t="s">
        <v>361</v>
      </c>
      <c r="E368" s="47" t="s">
        <v>130</v>
      </c>
      <c r="F368" s="556" t="str">
        <f t="shared" si="8"/>
        <v>@</v>
      </c>
      <c r="G368" s="101"/>
      <c r="H368" s="125" t="s">
        <v>229</v>
      </c>
      <c r="I368" s="174" t="s">
        <v>167</v>
      </c>
      <c r="J368" s="121" t="s">
        <v>173</v>
      </c>
      <c r="K368" s="121"/>
      <c r="L368" s="134"/>
      <c r="M368" s="421">
        <v>8530</v>
      </c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</row>
    <row r="369" spans="1:223" s="7" customFormat="1" ht="17.25" customHeight="1">
      <c r="A369" s="186"/>
      <c r="B369" s="25" t="s">
        <v>1278</v>
      </c>
      <c r="C369" s="25" t="s">
        <v>117</v>
      </c>
      <c r="D369" s="50" t="s">
        <v>489</v>
      </c>
      <c r="E369" s="47" t="s">
        <v>401</v>
      </c>
      <c r="F369" s="556" t="str">
        <f t="shared" si="8"/>
        <v>@</v>
      </c>
      <c r="G369" s="101"/>
      <c r="H369" s="127" t="s">
        <v>208</v>
      </c>
      <c r="I369" s="457" t="s">
        <v>495</v>
      </c>
      <c r="J369" s="124" t="s">
        <v>173</v>
      </c>
      <c r="K369" s="317"/>
      <c r="L369" s="116"/>
      <c r="M369" s="421">
        <v>8450</v>
      </c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</row>
    <row r="370" spans="1:223" s="7" customFormat="1" ht="17.25" customHeight="1">
      <c r="A370" s="186"/>
      <c r="B370" s="25" t="s">
        <v>1279</v>
      </c>
      <c r="C370" s="25" t="s">
        <v>113</v>
      </c>
      <c r="D370" s="50" t="s">
        <v>364</v>
      </c>
      <c r="E370" s="47" t="s">
        <v>588</v>
      </c>
      <c r="F370" s="556" t="str">
        <f t="shared" si="8"/>
        <v>@</v>
      </c>
      <c r="G370" s="101"/>
      <c r="H370" s="127" t="s">
        <v>267</v>
      </c>
      <c r="I370" s="451"/>
      <c r="J370" s="124" t="s">
        <v>271</v>
      </c>
      <c r="K370" s="124"/>
      <c r="L370" s="116"/>
      <c r="M370" s="421">
        <v>8990</v>
      </c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</row>
    <row r="371" spans="1:223" s="7" customFormat="1" ht="19.5" customHeight="1">
      <c r="A371" s="186"/>
      <c r="B371" s="25" t="s">
        <v>1280</v>
      </c>
      <c r="C371" s="25" t="s">
        <v>117</v>
      </c>
      <c r="D371" s="50" t="s">
        <v>362</v>
      </c>
      <c r="E371" s="47" t="s">
        <v>363</v>
      </c>
      <c r="F371" s="556" t="str">
        <f t="shared" si="8"/>
        <v>@</v>
      </c>
      <c r="G371" s="101"/>
      <c r="H371" s="127" t="s">
        <v>207</v>
      </c>
      <c r="I371" s="106"/>
      <c r="J371" s="124" t="s">
        <v>173</v>
      </c>
      <c r="K371" s="124"/>
      <c r="L371" s="116"/>
      <c r="M371" s="421">
        <v>9010</v>
      </c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</row>
    <row r="372" spans="1:223" s="7" customFormat="1" ht="17.25" customHeight="1">
      <c r="A372" s="186"/>
      <c r="B372" s="25" t="s">
        <v>1281</v>
      </c>
      <c r="C372" s="25" t="s">
        <v>117</v>
      </c>
      <c r="D372" s="50" t="s">
        <v>965</v>
      </c>
      <c r="E372" s="47" t="s">
        <v>158</v>
      </c>
      <c r="F372" s="556" t="str">
        <f t="shared" si="8"/>
        <v>@</v>
      </c>
      <c r="G372" s="102"/>
      <c r="H372" s="125" t="s">
        <v>247</v>
      </c>
      <c r="I372" s="108"/>
      <c r="J372" s="121" t="s">
        <v>188</v>
      </c>
      <c r="K372" s="121"/>
      <c r="L372" s="116"/>
      <c r="M372" s="421">
        <v>9010</v>
      </c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</row>
    <row r="373" spans="1:223" s="7" customFormat="1" ht="17.25" customHeight="1">
      <c r="A373" s="186"/>
      <c r="B373" s="25" t="s">
        <v>1282</v>
      </c>
      <c r="C373" s="25" t="s">
        <v>117</v>
      </c>
      <c r="D373" s="50" t="s">
        <v>966</v>
      </c>
      <c r="E373" s="47" t="s">
        <v>157</v>
      </c>
      <c r="F373" s="556" t="str">
        <f t="shared" si="8"/>
        <v>@</v>
      </c>
      <c r="G373" s="101"/>
      <c r="H373" s="127" t="s">
        <v>270</v>
      </c>
      <c r="I373" s="174" t="s">
        <v>167</v>
      </c>
      <c r="J373" s="124" t="s">
        <v>173</v>
      </c>
      <c r="K373" s="124"/>
      <c r="L373" s="116"/>
      <c r="M373" s="421">
        <v>9010</v>
      </c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</row>
    <row r="374" spans="1:223" s="7" customFormat="1" ht="21" customHeight="1">
      <c r="A374" s="186"/>
      <c r="B374" s="25" t="s">
        <v>1283</v>
      </c>
      <c r="C374" s="25" t="s">
        <v>117</v>
      </c>
      <c r="D374" s="50" t="s">
        <v>762</v>
      </c>
      <c r="E374" s="47" t="s">
        <v>645</v>
      </c>
      <c r="F374" s="556" t="str">
        <f t="shared" si="8"/>
        <v>@</v>
      </c>
      <c r="G374" s="468"/>
      <c r="H374" s="127" t="s">
        <v>705</v>
      </c>
      <c r="I374" s="322"/>
      <c r="J374" s="124" t="s">
        <v>173</v>
      </c>
      <c r="K374" s="317" t="s">
        <v>566</v>
      </c>
      <c r="L374" s="116"/>
      <c r="M374" s="421">
        <v>8490</v>
      </c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</row>
    <row r="375" spans="1:223" s="8" customFormat="1" ht="18.75" customHeight="1">
      <c r="A375" s="186"/>
      <c r="B375" s="213"/>
      <c r="C375" s="214"/>
      <c r="D375" s="388" t="s">
        <v>365</v>
      </c>
      <c r="E375" s="215"/>
      <c r="F375" s="559"/>
      <c r="G375" s="219"/>
      <c r="H375" s="220"/>
      <c r="I375" s="221"/>
      <c r="J375" s="206"/>
      <c r="K375" s="206"/>
      <c r="L375" s="211"/>
      <c r="M375" s="56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</row>
    <row r="376" spans="1:223" s="8" customFormat="1" ht="27">
      <c r="A376" s="186"/>
      <c r="B376" s="19" t="s">
        <v>1284</v>
      </c>
      <c r="C376" s="32" t="s">
        <v>117</v>
      </c>
      <c r="D376" s="381" t="s">
        <v>366</v>
      </c>
      <c r="E376" s="26" t="s">
        <v>159</v>
      </c>
      <c r="F376" s="556" t="str">
        <f t="shared" si="8"/>
        <v>@</v>
      </c>
      <c r="G376" s="101"/>
      <c r="H376" s="125" t="s">
        <v>248</v>
      </c>
      <c r="I376" s="105"/>
      <c r="J376" s="122" t="s">
        <v>173</v>
      </c>
      <c r="K376" s="121"/>
      <c r="L376" s="134"/>
      <c r="M376" s="421">
        <v>8950</v>
      </c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</row>
    <row r="377" spans="1:223" s="8" customFormat="1" ht="27">
      <c r="A377" s="186"/>
      <c r="B377" s="19" t="s">
        <v>1285</v>
      </c>
      <c r="C377" s="32" t="s">
        <v>117</v>
      </c>
      <c r="D377" s="381" t="s">
        <v>366</v>
      </c>
      <c r="E377" s="26" t="s">
        <v>655</v>
      </c>
      <c r="F377" s="556" t="str">
        <f t="shared" si="8"/>
        <v>@</v>
      </c>
      <c r="G377" s="101"/>
      <c r="H377" s="125" t="s">
        <v>242</v>
      </c>
      <c r="I377" s="451"/>
      <c r="J377" s="113" t="s">
        <v>186</v>
      </c>
      <c r="K377" s="113"/>
      <c r="L377" s="116"/>
      <c r="M377" s="421">
        <v>9140</v>
      </c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</row>
    <row r="378" spans="1:223" s="8" customFormat="1" ht="27">
      <c r="A378" s="186"/>
      <c r="B378" s="19" t="s">
        <v>1286</v>
      </c>
      <c r="C378" s="32" t="s">
        <v>50</v>
      </c>
      <c r="D378" s="381" t="s">
        <v>680</v>
      </c>
      <c r="E378" s="26" t="s">
        <v>645</v>
      </c>
      <c r="F378" s="556" t="str">
        <f t="shared" si="8"/>
        <v>@</v>
      </c>
      <c r="G378" s="468"/>
      <c r="H378" s="125" t="s">
        <v>681</v>
      </c>
      <c r="I378" s="105" t="s">
        <v>167</v>
      </c>
      <c r="J378" s="113" t="s">
        <v>186</v>
      </c>
      <c r="K378" s="115" t="s">
        <v>566</v>
      </c>
      <c r="L378" s="116"/>
      <c r="M378" s="421">
        <v>10610</v>
      </c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</row>
    <row r="379" spans="1:223" s="8" customFormat="1" ht="27">
      <c r="A379" s="186"/>
      <c r="B379" s="19" t="s">
        <v>1287</v>
      </c>
      <c r="C379" s="32" t="s">
        <v>117</v>
      </c>
      <c r="D379" s="381" t="s">
        <v>367</v>
      </c>
      <c r="E379" s="26" t="s">
        <v>81</v>
      </c>
      <c r="F379" s="556" t="str">
        <f t="shared" si="8"/>
        <v>@</v>
      </c>
      <c r="G379" s="101"/>
      <c r="H379" s="127" t="s">
        <v>223</v>
      </c>
      <c r="I379" s="174"/>
      <c r="J379" s="121" t="s">
        <v>173</v>
      </c>
      <c r="K379" s="121"/>
      <c r="L379" s="134"/>
      <c r="M379" s="421">
        <v>9130</v>
      </c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</row>
    <row r="380" spans="1:223" s="8" customFormat="1" ht="27">
      <c r="A380" s="186"/>
      <c r="B380" s="19" t="s">
        <v>1288</v>
      </c>
      <c r="C380" s="32" t="s">
        <v>117</v>
      </c>
      <c r="D380" s="381" t="s">
        <v>367</v>
      </c>
      <c r="E380" s="26" t="s">
        <v>1536</v>
      </c>
      <c r="F380" s="556" t="str">
        <f t="shared" si="8"/>
        <v>@</v>
      </c>
      <c r="G380" s="101"/>
      <c r="H380" s="125" t="s">
        <v>213</v>
      </c>
      <c r="I380" s="105" t="s">
        <v>167</v>
      </c>
      <c r="J380" s="124" t="s">
        <v>173</v>
      </c>
      <c r="K380" s="134"/>
      <c r="L380" s="116"/>
      <c r="M380" s="421">
        <v>8180</v>
      </c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</row>
    <row r="381" spans="1:223" s="8" customFormat="1" ht="22.5" customHeight="1">
      <c r="A381" s="186"/>
      <c r="B381" s="19" t="s">
        <v>1289</v>
      </c>
      <c r="C381" s="32" t="s">
        <v>117</v>
      </c>
      <c r="D381" s="381" t="s">
        <v>290</v>
      </c>
      <c r="E381" s="26" t="s">
        <v>162</v>
      </c>
      <c r="F381" s="556" t="str">
        <f t="shared" si="8"/>
        <v>@</v>
      </c>
      <c r="G381" s="101"/>
      <c r="H381" s="125" t="s">
        <v>205</v>
      </c>
      <c r="I381" s="451"/>
      <c r="J381" s="124" t="s">
        <v>173</v>
      </c>
      <c r="K381" s="134"/>
      <c r="L381" s="116"/>
      <c r="M381" s="421">
        <v>8030</v>
      </c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</row>
    <row r="382" spans="1:223" s="8" customFormat="1" ht="27">
      <c r="A382" s="186"/>
      <c r="B382" s="19" t="s">
        <v>1290</v>
      </c>
      <c r="C382" s="32" t="s">
        <v>117</v>
      </c>
      <c r="D382" s="381" t="s">
        <v>685</v>
      </c>
      <c r="E382" s="26" t="s">
        <v>486</v>
      </c>
      <c r="F382" s="556" t="str">
        <f t="shared" si="8"/>
        <v>@</v>
      </c>
      <c r="G382" s="468"/>
      <c r="H382" s="125" t="s">
        <v>684</v>
      </c>
      <c r="I382" s="105" t="s">
        <v>167</v>
      </c>
      <c r="J382" s="124" t="s">
        <v>186</v>
      </c>
      <c r="K382" s="134" t="s">
        <v>566</v>
      </c>
      <c r="L382" s="116"/>
      <c r="M382" s="421">
        <v>8810</v>
      </c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</row>
    <row r="383" spans="1:35" s="56" customFormat="1" ht="23.25" customHeight="1">
      <c r="A383" s="186"/>
      <c r="B383" s="189"/>
      <c r="C383" s="190"/>
      <c r="D383" s="380" t="s">
        <v>368</v>
      </c>
      <c r="E383" s="203"/>
      <c r="F383" s="559"/>
      <c r="G383" s="193"/>
      <c r="H383" s="204"/>
      <c r="I383" s="205"/>
      <c r="J383" s="206"/>
      <c r="K383" s="207"/>
      <c r="L383" s="212"/>
      <c r="M383" s="568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</row>
    <row r="384" spans="2:39" ht="23.25" customHeight="1">
      <c r="B384" s="19" t="s">
        <v>1291</v>
      </c>
      <c r="C384" s="32" t="s">
        <v>113</v>
      </c>
      <c r="D384" s="381" t="s">
        <v>337</v>
      </c>
      <c r="E384" s="26" t="s">
        <v>993</v>
      </c>
      <c r="F384" s="556" t="str">
        <f t="shared" si="8"/>
        <v>@</v>
      </c>
      <c r="G384" s="101"/>
      <c r="H384" s="127" t="s">
        <v>267</v>
      </c>
      <c r="I384" s="106"/>
      <c r="J384" s="113" t="s">
        <v>173</v>
      </c>
      <c r="K384" s="124"/>
      <c r="L384" s="116"/>
      <c r="M384" s="421">
        <v>8830</v>
      </c>
      <c r="AJ384" s="2"/>
      <c r="AK384" s="2"/>
      <c r="AL384" s="2"/>
      <c r="AM384" s="2"/>
    </row>
    <row r="385" spans="1:223" s="10" customFormat="1" ht="27">
      <c r="A385" s="186"/>
      <c r="B385" s="19" t="s">
        <v>1292</v>
      </c>
      <c r="C385" s="32" t="s">
        <v>117</v>
      </c>
      <c r="D385" s="381" t="s">
        <v>337</v>
      </c>
      <c r="E385" s="26" t="s">
        <v>131</v>
      </c>
      <c r="F385" s="556" t="str">
        <f t="shared" si="8"/>
        <v>@</v>
      </c>
      <c r="G385" s="101"/>
      <c r="H385" s="125" t="s">
        <v>250</v>
      </c>
      <c r="I385" s="106"/>
      <c r="J385" s="121" t="s">
        <v>173</v>
      </c>
      <c r="K385" s="121"/>
      <c r="L385" s="116"/>
      <c r="M385" s="421">
        <v>8260</v>
      </c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</row>
    <row r="386" spans="1:223" s="4" customFormat="1" ht="27">
      <c r="A386" s="186"/>
      <c r="B386" s="19" t="s">
        <v>1293</v>
      </c>
      <c r="C386" s="32" t="s">
        <v>117</v>
      </c>
      <c r="D386" s="381" t="s">
        <v>337</v>
      </c>
      <c r="E386" s="26" t="s">
        <v>131</v>
      </c>
      <c r="F386" s="556" t="str">
        <f t="shared" si="8"/>
        <v>@</v>
      </c>
      <c r="G386" s="101"/>
      <c r="H386" s="125" t="s">
        <v>250</v>
      </c>
      <c r="I386" s="106"/>
      <c r="J386" s="121" t="s">
        <v>173</v>
      </c>
      <c r="K386" s="121"/>
      <c r="L386" s="313" t="s">
        <v>190</v>
      </c>
      <c r="M386" s="421">
        <v>16350</v>
      </c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</row>
    <row r="387" spans="1:223" s="4" customFormat="1" ht="35.25" customHeight="1">
      <c r="A387" s="186"/>
      <c r="B387" s="235" t="s">
        <v>1294</v>
      </c>
      <c r="C387" s="236" t="s">
        <v>135</v>
      </c>
      <c r="D387" s="384" t="s">
        <v>337</v>
      </c>
      <c r="E387" s="237" t="s">
        <v>131</v>
      </c>
      <c r="F387" s="558"/>
      <c r="G387" s="247" t="s">
        <v>43</v>
      </c>
      <c r="H387" s="239" t="s">
        <v>61</v>
      </c>
      <c r="I387" s="478"/>
      <c r="J387" s="242" t="s">
        <v>184</v>
      </c>
      <c r="K387" s="248"/>
      <c r="L387" s="371" t="s">
        <v>190</v>
      </c>
      <c r="M387" s="339">
        <v>12300</v>
      </c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</row>
    <row r="388" spans="1:223" s="4" customFormat="1" ht="27">
      <c r="A388" s="186"/>
      <c r="B388" s="19" t="s">
        <v>1295</v>
      </c>
      <c r="C388" s="32" t="s">
        <v>117</v>
      </c>
      <c r="D388" s="381" t="s">
        <v>369</v>
      </c>
      <c r="E388" s="26" t="s">
        <v>140</v>
      </c>
      <c r="F388" s="556" t="str">
        <f t="shared" si="8"/>
        <v>@</v>
      </c>
      <c r="G388" s="101"/>
      <c r="H388" s="125" t="s">
        <v>200</v>
      </c>
      <c r="I388" s="451"/>
      <c r="J388" s="122" t="s">
        <v>173</v>
      </c>
      <c r="K388" s="122"/>
      <c r="L388" s="116"/>
      <c r="M388" s="421">
        <v>7300</v>
      </c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</row>
    <row r="389" spans="1:223" s="4" customFormat="1" ht="47.25" customHeight="1">
      <c r="A389" s="186"/>
      <c r="B389" s="19" t="s">
        <v>1296</v>
      </c>
      <c r="C389" s="32" t="s">
        <v>117</v>
      </c>
      <c r="D389" s="381" t="s">
        <v>545</v>
      </c>
      <c r="E389" s="26" t="s">
        <v>145</v>
      </c>
      <c r="F389" s="556" t="str">
        <f t="shared" si="8"/>
        <v>@</v>
      </c>
      <c r="G389" s="101"/>
      <c r="H389" s="125" t="s">
        <v>275</v>
      </c>
      <c r="I389" s="105"/>
      <c r="J389" s="122" t="s">
        <v>178</v>
      </c>
      <c r="K389" s="161" t="s">
        <v>597</v>
      </c>
      <c r="L389" s="134"/>
      <c r="M389" s="421">
        <v>7810</v>
      </c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</row>
    <row r="390" spans="1:223" s="4" customFormat="1" ht="33.75" customHeight="1">
      <c r="A390" s="186"/>
      <c r="B390" s="235" t="s">
        <v>1297</v>
      </c>
      <c r="C390" s="236" t="s">
        <v>117</v>
      </c>
      <c r="D390" s="384" t="s">
        <v>417</v>
      </c>
      <c r="E390" s="237" t="s">
        <v>418</v>
      </c>
      <c r="F390" s="558" t="str">
        <f t="shared" si="8"/>
        <v>@</v>
      </c>
      <c r="G390" s="247" t="s">
        <v>43</v>
      </c>
      <c r="H390" s="239" t="s">
        <v>227</v>
      </c>
      <c r="I390" s="240" t="s">
        <v>167</v>
      </c>
      <c r="J390" s="244" t="s">
        <v>261</v>
      </c>
      <c r="K390" s="248"/>
      <c r="L390" s="253"/>
      <c r="M390" s="339">
        <v>1200</v>
      </c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</row>
    <row r="391" spans="1:223" s="4" customFormat="1" ht="30">
      <c r="A391" s="186"/>
      <c r="B391" s="19" t="s">
        <v>1068</v>
      </c>
      <c r="C391" s="32" t="s">
        <v>117</v>
      </c>
      <c r="D391" s="381" t="s">
        <v>370</v>
      </c>
      <c r="E391" s="26" t="s">
        <v>792</v>
      </c>
      <c r="F391" s="556" t="str">
        <f t="shared" si="8"/>
        <v>@</v>
      </c>
      <c r="G391" s="101"/>
      <c r="H391" s="125" t="s">
        <v>251</v>
      </c>
      <c r="I391" s="105" t="s">
        <v>167</v>
      </c>
      <c r="J391" s="122" t="s">
        <v>170</v>
      </c>
      <c r="K391" s="121"/>
      <c r="L391" s="134"/>
      <c r="M391" s="421">
        <v>8290</v>
      </c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</row>
    <row r="392" spans="1:223" s="4" customFormat="1" ht="26.25" customHeight="1">
      <c r="A392" s="186"/>
      <c r="B392" s="19" t="s">
        <v>1298</v>
      </c>
      <c r="C392" s="32" t="s">
        <v>117</v>
      </c>
      <c r="D392" s="381" t="s">
        <v>788</v>
      </c>
      <c r="E392" s="26" t="s">
        <v>763</v>
      </c>
      <c r="F392" s="556" t="str">
        <f t="shared" si="8"/>
        <v>@</v>
      </c>
      <c r="G392" s="468"/>
      <c r="H392" s="125" t="s">
        <v>787</v>
      </c>
      <c r="I392" s="105" t="s">
        <v>167</v>
      </c>
      <c r="J392" s="122" t="s">
        <v>173</v>
      </c>
      <c r="K392" s="121" t="s">
        <v>566</v>
      </c>
      <c r="L392" s="134"/>
      <c r="M392" s="421">
        <v>8290</v>
      </c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</row>
    <row r="393" spans="1:223" s="4" customFormat="1" ht="25.5" customHeight="1">
      <c r="A393" s="186"/>
      <c r="B393" s="19" t="s">
        <v>839</v>
      </c>
      <c r="C393" s="32" t="s">
        <v>166</v>
      </c>
      <c r="D393" s="381" t="s">
        <v>788</v>
      </c>
      <c r="E393" s="26" t="s">
        <v>763</v>
      </c>
      <c r="F393" s="556" t="str">
        <f>HYPERLINK("http://www.catalogue.bosal.com/pdf/pdf_mi/040273.pdf","@")</f>
        <v>@</v>
      </c>
      <c r="G393" s="352"/>
      <c r="H393" s="125"/>
      <c r="I393" s="105" t="s">
        <v>167</v>
      </c>
      <c r="J393" s="122" t="s">
        <v>173</v>
      </c>
      <c r="K393" s="121" t="s">
        <v>566</v>
      </c>
      <c r="L393" s="134"/>
      <c r="M393" s="421">
        <v>12440</v>
      </c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</row>
    <row r="394" spans="1:35" s="56" customFormat="1" ht="23.25" customHeight="1">
      <c r="A394" s="186"/>
      <c r="B394" s="189"/>
      <c r="C394" s="190"/>
      <c r="D394" s="380" t="s">
        <v>371</v>
      </c>
      <c r="E394" s="203"/>
      <c r="F394" s="559"/>
      <c r="G394" s="193"/>
      <c r="H394" s="204"/>
      <c r="I394" s="205"/>
      <c r="J394" s="206"/>
      <c r="K394" s="207"/>
      <c r="L394" s="212"/>
      <c r="M394" s="568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</row>
    <row r="395" spans="1:35" s="56" customFormat="1" ht="23.25" customHeight="1">
      <c r="A395" s="186"/>
      <c r="B395" s="19" t="s">
        <v>1299</v>
      </c>
      <c r="C395" s="32" t="s">
        <v>117</v>
      </c>
      <c r="D395" s="381" t="s">
        <v>419</v>
      </c>
      <c r="E395" s="26" t="s">
        <v>137</v>
      </c>
      <c r="F395" s="556" t="str">
        <f t="shared" si="8"/>
        <v>@</v>
      </c>
      <c r="G395" s="101"/>
      <c r="H395" s="163" t="s">
        <v>223</v>
      </c>
      <c r="I395" s="174"/>
      <c r="J395" s="124" t="s">
        <v>186</v>
      </c>
      <c r="K395" s="124"/>
      <c r="L395" s="116"/>
      <c r="M395" s="421">
        <v>6550</v>
      </c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</row>
    <row r="396" spans="1:35" s="56" customFormat="1" ht="18" customHeight="1">
      <c r="A396" s="186"/>
      <c r="B396" s="446" t="s">
        <v>744</v>
      </c>
      <c r="C396" s="288" t="s">
        <v>117</v>
      </c>
      <c r="D396" s="390" t="s">
        <v>855</v>
      </c>
      <c r="E396" s="274" t="s">
        <v>572</v>
      </c>
      <c r="F396" s="556" t="str">
        <f>HYPERLINK("http://www.catalogue.bosal.com/pdf/pdf_mi/044421.pdf","@")</f>
        <v>@</v>
      </c>
      <c r="G396" s="352"/>
      <c r="H396" s="128"/>
      <c r="I396" s="174"/>
      <c r="J396" s="124" t="s">
        <v>745</v>
      </c>
      <c r="K396" s="317" t="s">
        <v>566</v>
      </c>
      <c r="L396" s="313"/>
      <c r="M396" s="421">
        <v>7710</v>
      </c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</row>
    <row r="397" spans="2:39" ht="18" customHeight="1">
      <c r="B397" s="19" t="s">
        <v>1300</v>
      </c>
      <c r="C397" s="32" t="s">
        <v>117</v>
      </c>
      <c r="D397" s="381" t="s">
        <v>282</v>
      </c>
      <c r="E397" s="26" t="s">
        <v>37</v>
      </c>
      <c r="F397" s="556" t="str">
        <f t="shared" si="8"/>
        <v>@</v>
      </c>
      <c r="G397" s="101"/>
      <c r="H397" s="128" t="s">
        <v>250</v>
      </c>
      <c r="I397" s="174"/>
      <c r="J397" s="124" t="s">
        <v>186</v>
      </c>
      <c r="K397" s="124"/>
      <c r="L397" s="313"/>
      <c r="M397" s="421">
        <v>7210</v>
      </c>
      <c r="AJ397" s="2"/>
      <c r="AK397" s="2"/>
      <c r="AL397" s="2"/>
      <c r="AM397" s="2"/>
    </row>
    <row r="398" spans="2:223" ht="18.75" customHeight="1">
      <c r="B398" s="272" t="s">
        <v>1301</v>
      </c>
      <c r="C398" s="288" t="s">
        <v>50</v>
      </c>
      <c r="D398" s="390" t="s">
        <v>282</v>
      </c>
      <c r="E398" s="274" t="s">
        <v>56</v>
      </c>
      <c r="F398" s="556" t="str">
        <f t="shared" si="8"/>
        <v>@</v>
      </c>
      <c r="G398" s="101"/>
      <c r="H398" s="128" t="s">
        <v>514</v>
      </c>
      <c r="I398" s="174"/>
      <c r="J398" s="124" t="s">
        <v>186</v>
      </c>
      <c r="K398" s="317"/>
      <c r="L398" s="116"/>
      <c r="M398" s="421">
        <v>6380</v>
      </c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</row>
    <row r="399" spans="2:39" ht="20.25" customHeight="1">
      <c r="B399" s="446" t="s">
        <v>725</v>
      </c>
      <c r="C399" s="288" t="s">
        <v>117</v>
      </c>
      <c r="D399" s="390" t="s">
        <v>856</v>
      </c>
      <c r="E399" s="274" t="s">
        <v>37</v>
      </c>
      <c r="F399" s="556" t="str">
        <f>HYPERLINK("http://www.catalogue.bosal.com/pdf/pdf_mi/037181.pdf","@")</f>
        <v>@</v>
      </c>
      <c r="G399" s="352"/>
      <c r="H399" s="128"/>
      <c r="I399" s="174"/>
      <c r="J399" s="124" t="s">
        <v>735</v>
      </c>
      <c r="K399" s="317" t="s">
        <v>566</v>
      </c>
      <c r="L399" s="313"/>
      <c r="M399" s="421">
        <v>9000</v>
      </c>
      <c r="AJ399" s="2"/>
      <c r="AK399" s="2"/>
      <c r="AL399" s="2"/>
      <c r="AM399" s="2"/>
    </row>
    <row r="400" spans="2:39" ht="35.25" customHeight="1">
      <c r="B400" s="235" t="s">
        <v>1302</v>
      </c>
      <c r="C400" s="236" t="s">
        <v>117</v>
      </c>
      <c r="D400" s="384" t="s">
        <v>402</v>
      </c>
      <c r="E400" s="237" t="s">
        <v>37</v>
      </c>
      <c r="F400" s="558"/>
      <c r="G400" s="238" t="s">
        <v>43</v>
      </c>
      <c r="H400" s="254" t="s">
        <v>199</v>
      </c>
      <c r="I400" s="240"/>
      <c r="J400" s="244" t="s">
        <v>186</v>
      </c>
      <c r="K400" s="244"/>
      <c r="L400" s="371"/>
      <c r="M400" s="339">
        <v>2500</v>
      </c>
      <c r="AJ400" s="2"/>
      <c r="AK400" s="2"/>
      <c r="AL400" s="2"/>
      <c r="AM400" s="2"/>
    </row>
    <row r="401" spans="2:39" ht="27">
      <c r="B401" s="19" t="s">
        <v>1303</v>
      </c>
      <c r="C401" s="32" t="s">
        <v>50</v>
      </c>
      <c r="D401" s="381" t="s">
        <v>402</v>
      </c>
      <c r="E401" s="26" t="s">
        <v>56</v>
      </c>
      <c r="F401" s="556" t="str">
        <f t="shared" si="8"/>
        <v>@</v>
      </c>
      <c r="G401" s="101"/>
      <c r="H401" s="128" t="s">
        <v>241</v>
      </c>
      <c r="I401" s="105"/>
      <c r="J401" s="113" t="s">
        <v>186</v>
      </c>
      <c r="K401" s="113"/>
      <c r="L401" s="313"/>
      <c r="M401" s="421">
        <v>6640</v>
      </c>
      <c r="AJ401" s="2"/>
      <c r="AK401" s="2"/>
      <c r="AL401" s="2"/>
      <c r="AM401" s="2"/>
    </row>
    <row r="402" spans="2:39" ht="22.5" customHeight="1">
      <c r="B402" s="446" t="s">
        <v>724</v>
      </c>
      <c r="C402" s="288" t="s">
        <v>117</v>
      </c>
      <c r="D402" s="390" t="s">
        <v>857</v>
      </c>
      <c r="E402" s="274" t="s">
        <v>37</v>
      </c>
      <c r="F402" s="556" t="str">
        <f>HYPERLINK("http://www.catalogue.bosal.com/pdf/pdf_mi/037171.pdf","@")</f>
        <v>@</v>
      </c>
      <c r="G402" s="352"/>
      <c r="H402" s="128"/>
      <c r="I402" s="105"/>
      <c r="J402" s="113" t="s">
        <v>735</v>
      </c>
      <c r="K402" s="131" t="s">
        <v>566</v>
      </c>
      <c r="L402" s="313"/>
      <c r="M402" s="421">
        <v>9000</v>
      </c>
      <c r="AJ402" s="2"/>
      <c r="AK402" s="2"/>
      <c r="AL402" s="2"/>
      <c r="AM402" s="2"/>
    </row>
    <row r="403" spans="2:39" ht="26.25" customHeight="1">
      <c r="B403" s="19" t="s">
        <v>1304</v>
      </c>
      <c r="C403" s="32" t="s">
        <v>117</v>
      </c>
      <c r="D403" s="381" t="s">
        <v>97</v>
      </c>
      <c r="E403" s="26" t="s">
        <v>130</v>
      </c>
      <c r="F403" s="556" t="str">
        <f t="shared" si="8"/>
        <v>@</v>
      </c>
      <c r="G403" s="101"/>
      <c r="H403" s="128" t="s">
        <v>239</v>
      </c>
      <c r="I403" s="174" t="s">
        <v>167</v>
      </c>
      <c r="J403" s="124" t="s">
        <v>186</v>
      </c>
      <c r="K403" s="124"/>
      <c r="L403" s="116"/>
      <c r="M403" s="421">
        <v>8230</v>
      </c>
      <c r="AJ403" s="2"/>
      <c r="AK403" s="2"/>
      <c r="AL403" s="2"/>
      <c r="AM403" s="2"/>
    </row>
    <row r="404" spans="2:223" ht="30.75" customHeight="1">
      <c r="B404" s="19" t="s">
        <v>1305</v>
      </c>
      <c r="C404" s="32" t="s">
        <v>117</v>
      </c>
      <c r="D404" s="381" t="s">
        <v>375</v>
      </c>
      <c r="E404" s="26" t="s">
        <v>163</v>
      </c>
      <c r="F404" s="556" t="str">
        <f t="shared" si="8"/>
        <v>@</v>
      </c>
      <c r="G404" s="101"/>
      <c r="H404" s="125" t="s">
        <v>250</v>
      </c>
      <c r="I404" s="174" t="s">
        <v>167</v>
      </c>
      <c r="J404" s="121" t="s">
        <v>174</v>
      </c>
      <c r="K404" s="121"/>
      <c r="L404" s="134"/>
      <c r="M404" s="421">
        <v>6160</v>
      </c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</row>
    <row r="405" spans="2:223" ht="30" customHeight="1">
      <c r="B405" s="446" t="s">
        <v>707</v>
      </c>
      <c r="C405" s="288" t="s">
        <v>117</v>
      </c>
      <c r="D405" s="390" t="s">
        <v>858</v>
      </c>
      <c r="E405" s="274" t="s">
        <v>163</v>
      </c>
      <c r="F405" s="556" t="str">
        <f>HYPERLINK("http://www.catalogue.bosal.com/pdf/pdf_mi/028031.pdf","@")</f>
        <v>@</v>
      </c>
      <c r="G405" s="352"/>
      <c r="H405" s="128"/>
      <c r="I405" s="174"/>
      <c r="J405" s="124"/>
      <c r="K405" s="317"/>
      <c r="L405" s="313"/>
      <c r="M405" s="421">
        <v>7600</v>
      </c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</row>
    <row r="406" spans="2:223" ht="24" customHeight="1">
      <c r="B406" s="19" t="s">
        <v>1306</v>
      </c>
      <c r="C406" s="32" t="s">
        <v>117</v>
      </c>
      <c r="D406" s="381" t="s">
        <v>376</v>
      </c>
      <c r="E406" s="26" t="s">
        <v>373</v>
      </c>
      <c r="F406" s="556" t="str">
        <f t="shared" si="8"/>
        <v>@</v>
      </c>
      <c r="G406" s="101"/>
      <c r="H406" s="125" t="s">
        <v>252</v>
      </c>
      <c r="I406" s="174" t="s">
        <v>167</v>
      </c>
      <c r="J406" s="121" t="s">
        <v>176</v>
      </c>
      <c r="K406" s="121"/>
      <c r="L406" s="134"/>
      <c r="M406" s="421">
        <v>6740</v>
      </c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</row>
    <row r="407" spans="2:223" ht="31.5" customHeight="1">
      <c r="B407" s="446" t="s">
        <v>1307</v>
      </c>
      <c r="C407" s="288" t="s">
        <v>117</v>
      </c>
      <c r="D407" s="390" t="s">
        <v>865</v>
      </c>
      <c r="E407" s="274" t="s">
        <v>783</v>
      </c>
      <c r="F407" s="556" t="str">
        <f t="shared" si="8"/>
        <v>@</v>
      </c>
      <c r="G407" s="468"/>
      <c r="H407" s="128" t="s">
        <v>704</v>
      </c>
      <c r="I407" s="174"/>
      <c r="J407" s="124" t="s">
        <v>170</v>
      </c>
      <c r="K407" s="317" t="s">
        <v>566</v>
      </c>
      <c r="L407" s="313"/>
      <c r="M407" s="421">
        <v>6810</v>
      </c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</row>
    <row r="408" spans="2:39" ht="30" customHeight="1">
      <c r="B408" s="446" t="s">
        <v>708</v>
      </c>
      <c r="C408" s="288" t="s">
        <v>117</v>
      </c>
      <c r="D408" s="390" t="s">
        <v>865</v>
      </c>
      <c r="E408" s="274" t="s">
        <v>373</v>
      </c>
      <c r="F408" s="556" t="str">
        <f>HYPERLINK("http://www.catalogue.bosal.com/pdf/pdf_mi/028041.pdf","@")</f>
        <v>@</v>
      </c>
      <c r="G408" s="352"/>
      <c r="H408" s="128"/>
      <c r="I408" s="174"/>
      <c r="J408" s="124"/>
      <c r="K408" s="317"/>
      <c r="L408" s="313"/>
      <c r="M408" s="421">
        <v>10690</v>
      </c>
      <c r="AJ408" s="2"/>
      <c r="AK408" s="2"/>
      <c r="AL408" s="2"/>
      <c r="AM408" s="2"/>
    </row>
    <row r="409" spans="2:223" ht="27">
      <c r="B409" s="19" t="s">
        <v>1308</v>
      </c>
      <c r="C409" s="32" t="s">
        <v>117</v>
      </c>
      <c r="D409" s="381" t="s">
        <v>134</v>
      </c>
      <c r="E409" s="26" t="s">
        <v>163</v>
      </c>
      <c r="F409" s="556" t="str">
        <f t="shared" si="8"/>
        <v>@</v>
      </c>
      <c r="G409" s="101"/>
      <c r="H409" s="125" t="s">
        <v>250</v>
      </c>
      <c r="I409" s="174" t="s">
        <v>167</v>
      </c>
      <c r="J409" s="121" t="s">
        <v>176</v>
      </c>
      <c r="K409" s="121"/>
      <c r="L409" s="134"/>
      <c r="M409" s="421">
        <v>6160</v>
      </c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</row>
    <row r="410" spans="1:35" s="4" customFormat="1" ht="34.5" customHeight="1">
      <c r="A410" s="186"/>
      <c r="B410" s="19" t="s">
        <v>1184</v>
      </c>
      <c r="C410" s="32" t="s">
        <v>117</v>
      </c>
      <c r="D410" s="381" t="s">
        <v>860</v>
      </c>
      <c r="E410" s="26" t="s">
        <v>315</v>
      </c>
      <c r="F410" s="556" t="str">
        <f t="shared" si="8"/>
        <v>@</v>
      </c>
      <c r="G410" s="101"/>
      <c r="H410" s="125" t="s">
        <v>230</v>
      </c>
      <c r="I410" s="106"/>
      <c r="J410" s="121" t="s">
        <v>173</v>
      </c>
      <c r="K410" s="121"/>
      <c r="L410" s="116"/>
      <c r="M410" s="421">
        <v>9030</v>
      </c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s="4" customFormat="1" ht="36.75" customHeight="1">
      <c r="A411" s="186"/>
      <c r="B411" s="19" t="s">
        <v>1185</v>
      </c>
      <c r="C411" s="32" t="s">
        <v>117</v>
      </c>
      <c r="D411" s="381" t="s">
        <v>861</v>
      </c>
      <c r="E411" s="26" t="s">
        <v>56</v>
      </c>
      <c r="F411" s="556" t="str">
        <f t="shared" si="8"/>
        <v>@</v>
      </c>
      <c r="G411" s="101"/>
      <c r="H411" s="125" t="s">
        <v>230</v>
      </c>
      <c r="I411" s="106"/>
      <c r="J411" s="121" t="s">
        <v>173</v>
      </c>
      <c r="K411" s="121"/>
      <c r="L411" s="116"/>
      <c r="M411" s="421">
        <v>9030</v>
      </c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s="4" customFormat="1" ht="30" customHeight="1">
      <c r="A412" s="186"/>
      <c r="B412" s="19" t="s">
        <v>1186</v>
      </c>
      <c r="C412" s="32" t="s">
        <v>117</v>
      </c>
      <c r="D412" s="381" t="s">
        <v>861</v>
      </c>
      <c r="E412" s="26" t="s">
        <v>56</v>
      </c>
      <c r="F412" s="556" t="str">
        <f t="shared" si="8"/>
        <v>@</v>
      </c>
      <c r="G412" s="101"/>
      <c r="H412" s="306" t="s">
        <v>230</v>
      </c>
      <c r="I412" s="451"/>
      <c r="J412" s="121" t="s">
        <v>173</v>
      </c>
      <c r="K412" s="121"/>
      <c r="L412" s="313" t="s">
        <v>190</v>
      </c>
      <c r="M412" s="421">
        <v>17940</v>
      </c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</row>
    <row r="413" spans="1:35" s="4" customFormat="1" ht="31.5" customHeight="1">
      <c r="A413" s="186"/>
      <c r="B413" s="235" t="s">
        <v>1309</v>
      </c>
      <c r="C413" s="236" t="s">
        <v>135</v>
      </c>
      <c r="D413" s="384" t="s">
        <v>861</v>
      </c>
      <c r="E413" s="237" t="s">
        <v>56</v>
      </c>
      <c r="F413" s="558"/>
      <c r="G413" s="238" t="s">
        <v>43</v>
      </c>
      <c r="H413" s="448" t="s">
        <v>267</v>
      </c>
      <c r="I413" s="454"/>
      <c r="J413" s="242" t="s">
        <v>184</v>
      </c>
      <c r="K413" s="242"/>
      <c r="L413" s="371"/>
      <c r="M413" s="339">
        <v>4590</v>
      </c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</row>
    <row r="414" spans="1:35" s="4" customFormat="1" ht="24" customHeight="1">
      <c r="A414" s="186"/>
      <c r="B414" s="446" t="s">
        <v>1310</v>
      </c>
      <c r="C414" s="288" t="s">
        <v>113</v>
      </c>
      <c r="D414" s="390" t="s">
        <v>859</v>
      </c>
      <c r="E414" s="274" t="s">
        <v>1378</v>
      </c>
      <c r="F414" s="556" t="str">
        <f t="shared" si="8"/>
        <v>@</v>
      </c>
      <c r="G414" s="468"/>
      <c r="H414" s="163" t="s">
        <v>267</v>
      </c>
      <c r="I414" s="105" t="s">
        <v>167</v>
      </c>
      <c r="J414" s="124"/>
      <c r="K414" s="317"/>
      <c r="L414" s="313" t="s">
        <v>13</v>
      </c>
      <c r="M414" s="421">
        <v>16600</v>
      </c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</row>
    <row r="415" spans="1:35" s="4" customFormat="1" ht="25.5" customHeight="1">
      <c r="A415" s="186"/>
      <c r="B415" s="19" t="s">
        <v>1311</v>
      </c>
      <c r="C415" s="32" t="s">
        <v>113</v>
      </c>
      <c r="D415" s="381" t="s">
        <v>859</v>
      </c>
      <c r="E415" s="26" t="s">
        <v>1378</v>
      </c>
      <c r="F415" s="556" t="str">
        <f t="shared" si="8"/>
        <v>@</v>
      </c>
      <c r="G415" s="101"/>
      <c r="H415" s="163" t="s">
        <v>267</v>
      </c>
      <c r="I415" s="105"/>
      <c r="J415" s="124" t="s">
        <v>173</v>
      </c>
      <c r="K415" s="317"/>
      <c r="L415" s="116"/>
      <c r="M415" s="421">
        <v>9210</v>
      </c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</row>
    <row r="416" spans="1:35" s="4" customFormat="1" ht="36.75" customHeight="1">
      <c r="A416" s="186"/>
      <c r="B416" s="446" t="s">
        <v>1312</v>
      </c>
      <c r="C416" s="288" t="s">
        <v>113</v>
      </c>
      <c r="D416" s="390" t="s">
        <v>1496</v>
      </c>
      <c r="E416" s="274" t="s">
        <v>763</v>
      </c>
      <c r="F416" s="556" t="str">
        <f t="shared" si="8"/>
        <v>@</v>
      </c>
      <c r="G416" s="468"/>
      <c r="H416" s="163" t="s">
        <v>113</v>
      </c>
      <c r="I416" s="105"/>
      <c r="J416" s="124" t="s">
        <v>183</v>
      </c>
      <c r="K416" s="317" t="s">
        <v>566</v>
      </c>
      <c r="L416" s="313"/>
      <c r="M416" s="421">
        <v>9210</v>
      </c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</row>
    <row r="417" spans="1:35" s="4" customFormat="1" ht="33" customHeight="1">
      <c r="A417" s="186"/>
      <c r="B417" s="590" t="s">
        <v>1313</v>
      </c>
      <c r="C417" s="288" t="s">
        <v>113</v>
      </c>
      <c r="D417" s="390" t="s">
        <v>1495</v>
      </c>
      <c r="E417" s="274" t="s">
        <v>763</v>
      </c>
      <c r="F417" s="556" t="str">
        <f t="shared" si="8"/>
        <v>@</v>
      </c>
      <c r="G417" s="468"/>
      <c r="H417" s="163" t="s">
        <v>113</v>
      </c>
      <c r="I417" s="105"/>
      <c r="J417" s="124" t="s">
        <v>183</v>
      </c>
      <c r="K417" s="317" t="s">
        <v>566</v>
      </c>
      <c r="L417" s="313" t="s">
        <v>13</v>
      </c>
      <c r="M417" s="421">
        <v>16450</v>
      </c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</row>
    <row r="418" spans="1:35" s="4" customFormat="1" ht="27">
      <c r="A418" s="186"/>
      <c r="B418" s="19" t="s">
        <v>1314</v>
      </c>
      <c r="C418" s="32" t="s">
        <v>113</v>
      </c>
      <c r="D418" s="381" t="s">
        <v>862</v>
      </c>
      <c r="E418" s="26" t="s">
        <v>1516</v>
      </c>
      <c r="F418" s="556" t="str">
        <f t="shared" si="8"/>
        <v>@</v>
      </c>
      <c r="G418" s="101"/>
      <c r="H418" s="163" t="s">
        <v>267</v>
      </c>
      <c r="I418" s="105"/>
      <c r="J418" s="124" t="s">
        <v>173</v>
      </c>
      <c r="K418" s="317"/>
      <c r="L418" s="313"/>
      <c r="M418" s="421">
        <v>7480</v>
      </c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</row>
    <row r="419" spans="1:35" s="4" customFormat="1" ht="20.25" customHeight="1">
      <c r="A419" s="186"/>
      <c r="B419" s="88" t="s">
        <v>1315</v>
      </c>
      <c r="C419" s="32" t="s">
        <v>113</v>
      </c>
      <c r="D419" s="381" t="s">
        <v>461</v>
      </c>
      <c r="E419" s="85" t="s">
        <v>372</v>
      </c>
      <c r="F419" s="556" t="str">
        <f t="shared" si="8"/>
        <v>@</v>
      </c>
      <c r="G419" s="101"/>
      <c r="H419" s="132" t="s">
        <v>128</v>
      </c>
      <c r="I419" s="451"/>
      <c r="J419" s="124" t="s">
        <v>182</v>
      </c>
      <c r="K419" s="124"/>
      <c r="L419" s="116"/>
      <c r="M419" s="421">
        <v>6690</v>
      </c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</row>
    <row r="420" spans="1:35" s="4" customFormat="1" ht="31.5" customHeight="1">
      <c r="A420" s="186"/>
      <c r="B420" s="19" t="s">
        <v>1178</v>
      </c>
      <c r="C420" s="32" t="s">
        <v>117</v>
      </c>
      <c r="D420" s="381" t="s">
        <v>463</v>
      </c>
      <c r="E420" s="26" t="s">
        <v>377</v>
      </c>
      <c r="F420" s="556" t="str">
        <f aca="true" t="shared" si="9" ref="F420:F471">HYPERLINK("http://www.bosal-autoflex.ru/instructions1/"&amp;LEFT(B420,4)&amp;MID(B420,6,4)&amp;".pdf","@")</f>
        <v>@</v>
      </c>
      <c r="G420" s="101"/>
      <c r="H420" s="306" t="s">
        <v>230</v>
      </c>
      <c r="I420" s="451"/>
      <c r="J420" s="121" t="s">
        <v>182</v>
      </c>
      <c r="K420" s="121"/>
      <c r="L420" s="313" t="s">
        <v>190</v>
      </c>
      <c r="M420" s="421">
        <v>18190</v>
      </c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</row>
    <row r="421" spans="1:35" s="4" customFormat="1" ht="30" customHeight="1">
      <c r="A421" s="186"/>
      <c r="B421" s="19" t="s">
        <v>1177</v>
      </c>
      <c r="C421" s="32" t="s">
        <v>117</v>
      </c>
      <c r="D421" s="381" t="s">
        <v>462</v>
      </c>
      <c r="E421" s="26" t="s">
        <v>93</v>
      </c>
      <c r="F421" s="556" t="str">
        <f t="shared" si="9"/>
        <v>@</v>
      </c>
      <c r="G421" s="101"/>
      <c r="H421" s="306" t="s">
        <v>230</v>
      </c>
      <c r="I421" s="451"/>
      <c r="J421" s="121" t="s">
        <v>182</v>
      </c>
      <c r="K421" s="121"/>
      <c r="L421" s="116"/>
      <c r="M421" s="421">
        <v>8950</v>
      </c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</row>
    <row r="422" spans="1:35" s="4" customFormat="1" ht="30">
      <c r="A422" s="186"/>
      <c r="B422" s="19" t="s">
        <v>1316</v>
      </c>
      <c r="C422" s="32" t="s">
        <v>113</v>
      </c>
      <c r="D422" s="381" t="s">
        <v>462</v>
      </c>
      <c r="E422" s="26" t="s">
        <v>93</v>
      </c>
      <c r="F422" s="556" t="str">
        <f t="shared" si="9"/>
        <v>@</v>
      </c>
      <c r="G422" s="101"/>
      <c r="H422" s="132" t="s">
        <v>113</v>
      </c>
      <c r="I422" s="105"/>
      <c r="J422" s="124" t="s">
        <v>62</v>
      </c>
      <c r="K422" s="124"/>
      <c r="L422" s="116"/>
      <c r="M422" s="421">
        <v>12040</v>
      </c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</row>
    <row r="423" spans="1:35" s="4" customFormat="1" ht="31.5" customHeight="1">
      <c r="A423" s="186"/>
      <c r="B423" s="19" t="s">
        <v>1179</v>
      </c>
      <c r="C423" s="32" t="s">
        <v>113</v>
      </c>
      <c r="D423" s="381" t="s">
        <v>465</v>
      </c>
      <c r="E423" s="26" t="s">
        <v>137</v>
      </c>
      <c r="F423" s="556" t="str">
        <f t="shared" si="9"/>
        <v>@</v>
      </c>
      <c r="G423" s="101"/>
      <c r="H423" s="132"/>
      <c r="I423" s="105" t="s">
        <v>167</v>
      </c>
      <c r="J423" s="124" t="s">
        <v>272</v>
      </c>
      <c r="K423" s="124"/>
      <c r="L423" s="116"/>
      <c r="M423" s="421">
        <v>7160</v>
      </c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</row>
    <row r="424" spans="1:35" s="4" customFormat="1" ht="35.25" customHeight="1">
      <c r="A424" s="186"/>
      <c r="B424" s="19" t="s">
        <v>1420</v>
      </c>
      <c r="C424" s="32" t="s">
        <v>113</v>
      </c>
      <c r="D424" s="381" t="s">
        <v>1492</v>
      </c>
      <c r="E424" s="26" t="s">
        <v>137</v>
      </c>
      <c r="F424" s="556" t="str">
        <f>HYPERLINK("http://www.bosal-autoflex.ru/instructions1/"&amp;LEFT(B424,4)&amp;MID(B424,6,4)&amp;".pdf","@")</f>
        <v>@</v>
      </c>
      <c r="G424" s="249" t="s">
        <v>1418</v>
      </c>
      <c r="H424" s="132"/>
      <c r="I424" s="105"/>
      <c r="J424" s="124" t="s">
        <v>183</v>
      </c>
      <c r="K424" s="124"/>
      <c r="L424" s="116"/>
      <c r="M424" s="421">
        <v>10160</v>
      </c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</row>
    <row r="425" spans="1:35" s="4" customFormat="1" ht="31.5" customHeight="1">
      <c r="A425" s="186"/>
      <c r="B425" s="19" t="s">
        <v>1182</v>
      </c>
      <c r="C425" s="32" t="s">
        <v>117</v>
      </c>
      <c r="D425" s="381" t="s">
        <v>465</v>
      </c>
      <c r="E425" s="26" t="s">
        <v>137</v>
      </c>
      <c r="F425" s="556" t="str">
        <f t="shared" si="9"/>
        <v>@</v>
      </c>
      <c r="G425" s="101"/>
      <c r="H425" s="163" t="s">
        <v>210</v>
      </c>
      <c r="I425" s="105"/>
      <c r="J425" s="124" t="s">
        <v>173</v>
      </c>
      <c r="K425" s="124"/>
      <c r="L425" s="313" t="s">
        <v>13</v>
      </c>
      <c r="M425" s="421">
        <v>17400</v>
      </c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</row>
    <row r="426" spans="1:35" s="4" customFormat="1" ht="48.75" customHeight="1">
      <c r="A426" s="186"/>
      <c r="B426" s="19" t="s">
        <v>1183</v>
      </c>
      <c r="C426" s="32" t="s">
        <v>113</v>
      </c>
      <c r="D426" s="381" t="s">
        <v>1493</v>
      </c>
      <c r="E426" s="26" t="s">
        <v>137</v>
      </c>
      <c r="F426" s="556" t="str">
        <f t="shared" si="9"/>
        <v>@</v>
      </c>
      <c r="G426" s="468"/>
      <c r="H426" s="163" t="s">
        <v>267</v>
      </c>
      <c r="I426" s="105"/>
      <c r="J426" s="124" t="s">
        <v>183</v>
      </c>
      <c r="K426" s="124"/>
      <c r="L426" s="313" t="s">
        <v>13</v>
      </c>
      <c r="M426" s="421">
        <v>17330</v>
      </c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</row>
    <row r="427" spans="1:35" s="4" customFormat="1" ht="35.25" customHeight="1">
      <c r="A427" s="186"/>
      <c r="B427" s="19" t="s">
        <v>1181</v>
      </c>
      <c r="C427" s="32" t="s">
        <v>117</v>
      </c>
      <c r="D427" s="381" t="s">
        <v>464</v>
      </c>
      <c r="E427" s="26" t="s">
        <v>137</v>
      </c>
      <c r="F427" s="556" t="str">
        <f t="shared" si="9"/>
        <v>@</v>
      </c>
      <c r="G427" s="101"/>
      <c r="H427" s="183" t="s">
        <v>210</v>
      </c>
      <c r="I427" s="452"/>
      <c r="J427" s="124" t="s">
        <v>173</v>
      </c>
      <c r="K427" s="124"/>
      <c r="L427" s="116"/>
      <c r="M427" s="421">
        <v>9030</v>
      </c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</row>
    <row r="428" spans="1:35" s="4" customFormat="1" ht="37.5" customHeight="1">
      <c r="A428" s="186"/>
      <c r="B428" s="19" t="s">
        <v>1180</v>
      </c>
      <c r="C428" s="32" t="s">
        <v>117</v>
      </c>
      <c r="D428" s="381" t="s">
        <v>329</v>
      </c>
      <c r="E428" s="26" t="s">
        <v>137</v>
      </c>
      <c r="F428" s="556" t="str">
        <f t="shared" si="9"/>
        <v>@</v>
      </c>
      <c r="G428" s="101"/>
      <c r="H428" s="127" t="s">
        <v>210</v>
      </c>
      <c r="I428" s="109"/>
      <c r="J428" s="124" t="s">
        <v>173</v>
      </c>
      <c r="K428" s="124"/>
      <c r="L428" s="313" t="s">
        <v>190</v>
      </c>
      <c r="M428" s="421">
        <v>18740</v>
      </c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</row>
    <row r="429" spans="2:39" ht="35.25" customHeight="1">
      <c r="B429" s="19" t="s">
        <v>1317</v>
      </c>
      <c r="C429" s="32" t="s">
        <v>643</v>
      </c>
      <c r="D429" s="381" t="s">
        <v>465</v>
      </c>
      <c r="E429" s="26" t="s">
        <v>401</v>
      </c>
      <c r="F429" s="556" t="str">
        <f t="shared" si="9"/>
        <v>@</v>
      </c>
      <c r="G429" s="468"/>
      <c r="H429" s="128" t="s">
        <v>643</v>
      </c>
      <c r="I429" s="174"/>
      <c r="J429" s="124" t="s">
        <v>173</v>
      </c>
      <c r="K429" s="317"/>
      <c r="L429" s="313" t="s">
        <v>644</v>
      </c>
      <c r="M429" s="421">
        <v>33230</v>
      </c>
      <c r="AJ429" s="2"/>
      <c r="AK429" s="2"/>
      <c r="AL429" s="2"/>
      <c r="AM429" s="2"/>
    </row>
    <row r="430" spans="1:35" s="4" customFormat="1" ht="35.25" customHeight="1">
      <c r="A430" s="186"/>
      <c r="B430" s="19" t="s">
        <v>1176</v>
      </c>
      <c r="C430" s="32" t="s">
        <v>135</v>
      </c>
      <c r="D430" s="381" t="s">
        <v>470</v>
      </c>
      <c r="E430" s="26" t="s">
        <v>102</v>
      </c>
      <c r="F430" s="556" t="str">
        <f t="shared" si="9"/>
        <v>@</v>
      </c>
      <c r="G430" s="101"/>
      <c r="H430" s="183" t="s">
        <v>267</v>
      </c>
      <c r="I430" s="451"/>
      <c r="J430" s="121" t="s">
        <v>183</v>
      </c>
      <c r="K430" s="121"/>
      <c r="L430" s="116"/>
      <c r="M430" s="421">
        <v>10230</v>
      </c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</row>
    <row r="431" spans="1:35" s="4" customFormat="1" ht="39" customHeight="1">
      <c r="A431" s="186"/>
      <c r="B431" s="155" t="s">
        <v>1175</v>
      </c>
      <c r="C431" s="275" t="s">
        <v>117</v>
      </c>
      <c r="D431" s="389" t="s">
        <v>471</v>
      </c>
      <c r="E431" s="289" t="s">
        <v>56</v>
      </c>
      <c r="F431" s="556" t="str">
        <f t="shared" si="9"/>
        <v>@</v>
      </c>
      <c r="G431" s="101"/>
      <c r="H431" s="306" t="s">
        <v>230</v>
      </c>
      <c r="I431" s="451"/>
      <c r="J431" s="121" t="s">
        <v>182</v>
      </c>
      <c r="K431" s="121"/>
      <c r="L431" s="116"/>
      <c r="M431" s="421">
        <v>9110</v>
      </c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1:35" s="4" customFormat="1" ht="31.5" customHeight="1">
      <c r="A432" s="186"/>
      <c r="B432" s="155" t="s">
        <v>1170</v>
      </c>
      <c r="C432" s="275" t="s">
        <v>117</v>
      </c>
      <c r="D432" s="389" t="s">
        <v>866</v>
      </c>
      <c r="E432" s="289" t="s">
        <v>774</v>
      </c>
      <c r="F432" s="556" t="str">
        <f t="shared" si="9"/>
        <v>@</v>
      </c>
      <c r="G432" s="296"/>
      <c r="H432" s="163" t="s">
        <v>230</v>
      </c>
      <c r="I432" s="105"/>
      <c r="J432" s="124" t="s">
        <v>173</v>
      </c>
      <c r="K432" s="124"/>
      <c r="L432" s="313" t="s">
        <v>190</v>
      </c>
      <c r="M432" s="421">
        <v>17600</v>
      </c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</row>
    <row r="433" spans="1:35" s="4" customFormat="1" ht="36" customHeight="1">
      <c r="A433" s="186"/>
      <c r="B433" s="19" t="s">
        <v>1173</v>
      </c>
      <c r="C433" s="32" t="s">
        <v>113</v>
      </c>
      <c r="D433" s="389" t="s">
        <v>866</v>
      </c>
      <c r="E433" s="26" t="s">
        <v>774</v>
      </c>
      <c r="F433" s="556" t="str">
        <f t="shared" si="9"/>
        <v>@</v>
      </c>
      <c r="G433" s="297"/>
      <c r="H433" s="306" t="s">
        <v>267</v>
      </c>
      <c r="I433" s="457"/>
      <c r="J433" s="121" t="s">
        <v>272</v>
      </c>
      <c r="K433" s="134"/>
      <c r="L433" s="313" t="s">
        <v>13</v>
      </c>
      <c r="M433" s="421">
        <v>18060</v>
      </c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</row>
    <row r="434" spans="1:35" s="4" customFormat="1" ht="51.75" customHeight="1">
      <c r="A434" s="186"/>
      <c r="B434" s="332" t="s">
        <v>1174</v>
      </c>
      <c r="C434" s="311" t="s">
        <v>113</v>
      </c>
      <c r="D434" s="389" t="s">
        <v>1494</v>
      </c>
      <c r="E434" s="26" t="s">
        <v>774</v>
      </c>
      <c r="F434" s="556" t="str">
        <f t="shared" si="9"/>
        <v>@</v>
      </c>
      <c r="G434" s="468"/>
      <c r="H434" s="306" t="s">
        <v>267</v>
      </c>
      <c r="I434" s="457"/>
      <c r="J434" s="121" t="s">
        <v>183</v>
      </c>
      <c r="K434" s="134"/>
      <c r="L434" s="313" t="s">
        <v>13</v>
      </c>
      <c r="M434" s="421">
        <v>18330</v>
      </c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</row>
    <row r="435" spans="1:35" s="4" customFormat="1" ht="35.25" customHeight="1">
      <c r="A435" s="186"/>
      <c r="B435" s="332" t="s">
        <v>1172</v>
      </c>
      <c r="C435" s="311" t="s">
        <v>117</v>
      </c>
      <c r="D435" s="389" t="s">
        <v>866</v>
      </c>
      <c r="E435" s="312" t="s">
        <v>774</v>
      </c>
      <c r="F435" s="556" t="str">
        <f t="shared" si="9"/>
        <v>@</v>
      </c>
      <c r="G435" s="101"/>
      <c r="H435" s="163" t="s">
        <v>230</v>
      </c>
      <c r="I435" s="105"/>
      <c r="J435" s="124" t="s">
        <v>173</v>
      </c>
      <c r="K435" s="124"/>
      <c r="L435" s="313"/>
      <c r="M435" s="421">
        <v>8000</v>
      </c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</row>
    <row r="436" spans="1:35" s="4" customFormat="1" ht="30.75" customHeight="1">
      <c r="A436" s="186"/>
      <c r="B436" s="332" t="s">
        <v>1171</v>
      </c>
      <c r="C436" s="311" t="s">
        <v>117</v>
      </c>
      <c r="D436" s="389" t="s">
        <v>866</v>
      </c>
      <c r="E436" s="312" t="s">
        <v>774</v>
      </c>
      <c r="F436" s="556" t="str">
        <f t="shared" si="9"/>
        <v>@</v>
      </c>
      <c r="G436" s="266"/>
      <c r="H436" s="163" t="s">
        <v>230</v>
      </c>
      <c r="I436" s="105"/>
      <c r="J436" s="124" t="s">
        <v>173</v>
      </c>
      <c r="K436" s="124"/>
      <c r="L436" s="313" t="s">
        <v>13</v>
      </c>
      <c r="M436" s="421">
        <v>16300</v>
      </c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</row>
    <row r="437" spans="1:35" s="4" customFormat="1" ht="35.25" customHeight="1">
      <c r="A437" s="186"/>
      <c r="B437" s="463" t="s">
        <v>1318</v>
      </c>
      <c r="C437" s="463" t="s">
        <v>643</v>
      </c>
      <c r="D437" s="381" t="s">
        <v>866</v>
      </c>
      <c r="E437" s="312" t="s">
        <v>774</v>
      </c>
      <c r="F437" s="556" t="str">
        <f t="shared" si="9"/>
        <v>@</v>
      </c>
      <c r="G437" s="530"/>
      <c r="H437" s="163" t="s">
        <v>643</v>
      </c>
      <c r="I437" s="105"/>
      <c r="J437" s="124" t="s">
        <v>173</v>
      </c>
      <c r="K437" s="317"/>
      <c r="L437" s="313" t="s">
        <v>13</v>
      </c>
      <c r="M437" s="421">
        <v>32100</v>
      </c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</row>
    <row r="438" spans="1:35" s="4" customFormat="1" ht="30" customHeight="1">
      <c r="A438" s="186"/>
      <c r="B438" s="332" t="s">
        <v>1048</v>
      </c>
      <c r="C438" s="311" t="s">
        <v>117</v>
      </c>
      <c r="D438" s="391" t="s">
        <v>374</v>
      </c>
      <c r="E438" s="312" t="s">
        <v>589</v>
      </c>
      <c r="F438" s="556" t="str">
        <f t="shared" si="9"/>
        <v>@</v>
      </c>
      <c r="G438" s="266"/>
      <c r="H438" s="306" t="s">
        <v>202</v>
      </c>
      <c r="I438" s="451"/>
      <c r="J438" s="121" t="s">
        <v>185</v>
      </c>
      <c r="K438" s="121"/>
      <c r="L438" s="116"/>
      <c r="M438" s="421">
        <v>8260</v>
      </c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</row>
    <row r="439" spans="1:35" s="4" customFormat="1" ht="26.25" customHeight="1">
      <c r="A439" s="186"/>
      <c r="B439" s="332" t="s">
        <v>1319</v>
      </c>
      <c r="C439" s="311" t="s">
        <v>50</v>
      </c>
      <c r="D439" s="391" t="s">
        <v>53</v>
      </c>
      <c r="E439" s="312" t="s">
        <v>572</v>
      </c>
      <c r="F439" s="556" t="str">
        <f t="shared" si="9"/>
        <v>@</v>
      </c>
      <c r="G439" s="266"/>
      <c r="H439" s="163" t="s">
        <v>228</v>
      </c>
      <c r="I439" s="105"/>
      <c r="J439" s="124" t="s">
        <v>173</v>
      </c>
      <c r="K439" s="124"/>
      <c r="L439" s="313" t="s">
        <v>13</v>
      </c>
      <c r="M439" s="421">
        <v>14340</v>
      </c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</row>
    <row r="440" spans="1:35" s="4" customFormat="1" ht="24" customHeight="1">
      <c r="A440" s="186"/>
      <c r="B440" s="332" t="s">
        <v>1320</v>
      </c>
      <c r="C440" s="311" t="s">
        <v>117</v>
      </c>
      <c r="D440" s="391" t="s">
        <v>359</v>
      </c>
      <c r="E440" s="312" t="s">
        <v>572</v>
      </c>
      <c r="F440" s="556" t="str">
        <f t="shared" si="9"/>
        <v>@</v>
      </c>
      <c r="G440" s="266"/>
      <c r="H440" s="306" t="s">
        <v>253</v>
      </c>
      <c r="I440" s="451"/>
      <c r="J440" s="121" t="s">
        <v>182</v>
      </c>
      <c r="K440" s="121"/>
      <c r="L440" s="116"/>
      <c r="M440" s="421">
        <v>9110</v>
      </c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</row>
    <row r="441" spans="1:35" s="4" customFormat="1" ht="22.5" customHeight="1">
      <c r="A441" s="186"/>
      <c r="B441" s="314" t="s">
        <v>1321</v>
      </c>
      <c r="C441" s="315" t="s">
        <v>117</v>
      </c>
      <c r="D441" s="407" t="s">
        <v>863</v>
      </c>
      <c r="E441" s="316" t="s">
        <v>645</v>
      </c>
      <c r="F441" s="556" t="str">
        <f t="shared" si="9"/>
        <v>@</v>
      </c>
      <c r="G441" s="530"/>
      <c r="H441" s="163" t="s">
        <v>668</v>
      </c>
      <c r="I441" s="105" t="s">
        <v>167</v>
      </c>
      <c r="J441" s="124" t="s">
        <v>173</v>
      </c>
      <c r="K441" s="317" t="s">
        <v>566</v>
      </c>
      <c r="L441" s="116"/>
      <c r="M441" s="421">
        <v>9790</v>
      </c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</row>
    <row r="442" spans="1:35" s="4" customFormat="1" ht="22.5" customHeight="1">
      <c r="A442" s="186"/>
      <c r="B442" s="330" t="s">
        <v>1322</v>
      </c>
      <c r="C442" s="315" t="s">
        <v>117</v>
      </c>
      <c r="D442" s="407" t="s">
        <v>864</v>
      </c>
      <c r="E442" s="316" t="s">
        <v>645</v>
      </c>
      <c r="F442" s="556" t="str">
        <f t="shared" si="9"/>
        <v>@</v>
      </c>
      <c r="G442" s="530"/>
      <c r="H442" s="163" t="s">
        <v>610</v>
      </c>
      <c r="I442" s="105" t="s">
        <v>167</v>
      </c>
      <c r="J442" s="124" t="s">
        <v>173</v>
      </c>
      <c r="K442" s="317"/>
      <c r="L442" s="116"/>
      <c r="M442" s="421">
        <v>10700</v>
      </c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</row>
    <row r="443" spans="1:35" s="4" customFormat="1" ht="22.5" customHeight="1">
      <c r="A443" s="186"/>
      <c r="B443" s="332" t="s">
        <v>1323</v>
      </c>
      <c r="C443" s="311" t="s">
        <v>117</v>
      </c>
      <c r="D443" s="391" t="s">
        <v>12</v>
      </c>
      <c r="E443" s="312" t="s">
        <v>37</v>
      </c>
      <c r="F443" s="556" t="str">
        <f t="shared" si="9"/>
        <v>@</v>
      </c>
      <c r="G443" s="266"/>
      <c r="H443" s="163" t="s">
        <v>233</v>
      </c>
      <c r="I443" s="105"/>
      <c r="J443" s="124" t="s">
        <v>178</v>
      </c>
      <c r="K443" s="124"/>
      <c r="L443" s="313"/>
      <c r="M443" s="421">
        <v>6710</v>
      </c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</row>
    <row r="444" spans="1:223" s="56" customFormat="1" ht="23.25" customHeight="1">
      <c r="A444" s="186"/>
      <c r="B444" s="290"/>
      <c r="C444" s="291"/>
      <c r="D444" s="408" t="s">
        <v>378</v>
      </c>
      <c r="E444" s="292"/>
      <c r="F444" s="559"/>
      <c r="G444" s="293"/>
      <c r="H444" s="204"/>
      <c r="I444" s="205"/>
      <c r="J444" s="206"/>
      <c r="K444" s="207"/>
      <c r="L444" s="212"/>
      <c r="M444" s="568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</row>
    <row r="445" spans="2:223" ht="21.75" customHeight="1">
      <c r="B445" s="272" t="s">
        <v>1324</v>
      </c>
      <c r="C445" s="273" t="s">
        <v>113</v>
      </c>
      <c r="D445" s="390" t="s">
        <v>485</v>
      </c>
      <c r="E445" s="274" t="s">
        <v>401</v>
      </c>
      <c r="F445" s="556" t="str">
        <f t="shared" si="9"/>
        <v>@</v>
      </c>
      <c r="G445" s="101"/>
      <c r="H445" s="449">
        <v>49</v>
      </c>
      <c r="I445" s="455"/>
      <c r="J445" s="459" t="s">
        <v>272</v>
      </c>
      <c r="K445" s="462"/>
      <c r="L445" s="376"/>
      <c r="M445" s="421">
        <v>6110</v>
      </c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</row>
    <row r="446" spans="1:223" ht="30" customHeight="1">
      <c r="A446" s="2"/>
      <c r="B446" s="19" t="s">
        <v>1325</v>
      </c>
      <c r="C446" s="32" t="s">
        <v>117</v>
      </c>
      <c r="D446" s="381" t="s">
        <v>25</v>
      </c>
      <c r="E446" s="26" t="s">
        <v>111</v>
      </c>
      <c r="F446" s="556" t="str">
        <f t="shared" si="9"/>
        <v>@</v>
      </c>
      <c r="G446" s="101"/>
      <c r="H446" s="127" t="s">
        <v>273</v>
      </c>
      <c r="I446" s="106"/>
      <c r="J446" s="124" t="s">
        <v>178</v>
      </c>
      <c r="K446" s="124"/>
      <c r="L446" s="116"/>
      <c r="M446" s="421">
        <v>8950</v>
      </c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</row>
    <row r="447" spans="1:223" ht="48.75" customHeight="1">
      <c r="A447" s="2"/>
      <c r="B447" s="83" t="s">
        <v>1204</v>
      </c>
      <c r="C447" s="88" t="s">
        <v>113</v>
      </c>
      <c r="D447" s="399" t="s">
        <v>550</v>
      </c>
      <c r="E447" s="87" t="s">
        <v>106</v>
      </c>
      <c r="F447" s="556" t="str">
        <f t="shared" si="9"/>
        <v>@</v>
      </c>
      <c r="G447" s="101"/>
      <c r="H447" s="127" t="s">
        <v>267</v>
      </c>
      <c r="I447" s="451"/>
      <c r="J447" s="113" t="s">
        <v>184</v>
      </c>
      <c r="K447" s="113" t="s">
        <v>566</v>
      </c>
      <c r="L447" s="116"/>
      <c r="M447" s="421">
        <v>9080</v>
      </c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</row>
    <row r="448" spans="1:39" ht="45" customHeight="1">
      <c r="A448" s="2"/>
      <c r="B448" s="19" t="s">
        <v>1013</v>
      </c>
      <c r="C448" s="32" t="s">
        <v>117</v>
      </c>
      <c r="D448" s="381" t="s">
        <v>381</v>
      </c>
      <c r="E448" s="26" t="s">
        <v>95</v>
      </c>
      <c r="F448" s="556" t="str">
        <f t="shared" si="9"/>
        <v>@</v>
      </c>
      <c r="G448" s="101"/>
      <c r="H448" s="126" t="s">
        <v>191</v>
      </c>
      <c r="I448" s="105" t="s">
        <v>167</v>
      </c>
      <c r="J448" s="115" t="s">
        <v>169</v>
      </c>
      <c r="K448" s="115"/>
      <c r="L448" s="134"/>
      <c r="M448" s="421">
        <v>6640</v>
      </c>
      <c r="AJ448" s="2"/>
      <c r="AK448" s="2"/>
      <c r="AL448" s="2"/>
      <c r="AM448" s="2"/>
    </row>
    <row r="449" spans="1:39" ht="45" customHeight="1">
      <c r="A449" s="2"/>
      <c r="B449" s="19" t="s">
        <v>1326</v>
      </c>
      <c r="C449" s="88" t="s">
        <v>117</v>
      </c>
      <c r="D449" s="381" t="s">
        <v>871</v>
      </c>
      <c r="E449" s="26" t="s">
        <v>137</v>
      </c>
      <c r="F449" s="556" t="str">
        <f t="shared" si="9"/>
        <v>@</v>
      </c>
      <c r="G449" s="101"/>
      <c r="H449" s="127" t="s">
        <v>204</v>
      </c>
      <c r="I449" s="105" t="s">
        <v>167</v>
      </c>
      <c r="J449" s="124" t="s">
        <v>186</v>
      </c>
      <c r="K449" s="113" t="s">
        <v>566</v>
      </c>
      <c r="L449" s="116"/>
      <c r="M449" s="421">
        <v>5940</v>
      </c>
      <c r="AJ449" s="2"/>
      <c r="AK449" s="2"/>
      <c r="AL449" s="2"/>
      <c r="AM449" s="2"/>
    </row>
    <row r="450" spans="1:39" ht="45" customHeight="1">
      <c r="A450" s="2"/>
      <c r="B450" s="19" t="s">
        <v>1327</v>
      </c>
      <c r="C450" s="88" t="s">
        <v>117</v>
      </c>
      <c r="D450" s="381" t="s">
        <v>870</v>
      </c>
      <c r="E450" s="26" t="s">
        <v>656</v>
      </c>
      <c r="F450" s="556" t="str">
        <f t="shared" si="9"/>
        <v>@</v>
      </c>
      <c r="G450" s="101"/>
      <c r="H450" s="127" t="s">
        <v>233</v>
      </c>
      <c r="I450" s="105" t="s">
        <v>167</v>
      </c>
      <c r="J450" s="124" t="s">
        <v>173</v>
      </c>
      <c r="K450" s="115" t="s">
        <v>566</v>
      </c>
      <c r="L450" s="116"/>
      <c r="M450" s="421">
        <v>5760</v>
      </c>
      <c r="AJ450" s="2"/>
      <c r="AK450" s="2"/>
      <c r="AL450" s="2"/>
      <c r="AM450" s="2"/>
    </row>
    <row r="451" spans="1:39" ht="32.25" customHeight="1">
      <c r="A451" s="2"/>
      <c r="B451" s="19" t="s">
        <v>1326</v>
      </c>
      <c r="C451" s="88" t="s">
        <v>117</v>
      </c>
      <c r="D451" s="381" t="s">
        <v>869</v>
      </c>
      <c r="E451" s="26" t="s">
        <v>872</v>
      </c>
      <c r="F451" s="556" t="str">
        <f t="shared" si="9"/>
        <v>@</v>
      </c>
      <c r="G451" s="101"/>
      <c r="H451" s="127" t="s">
        <v>204</v>
      </c>
      <c r="I451" s="105" t="s">
        <v>167</v>
      </c>
      <c r="J451" s="124" t="s">
        <v>186</v>
      </c>
      <c r="K451" s="113" t="s">
        <v>566</v>
      </c>
      <c r="L451" s="116"/>
      <c r="M451" s="421">
        <v>5940</v>
      </c>
      <c r="AJ451" s="2"/>
      <c r="AK451" s="2"/>
      <c r="AL451" s="2"/>
      <c r="AM451" s="2"/>
    </row>
    <row r="452" spans="1:39" ht="23.25" customHeight="1">
      <c r="A452" s="2"/>
      <c r="B452" s="19" t="s">
        <v>1328</v>
      </c>
      <c r="C452" s="88" t="s">
        <v>117</v>
      </c>
      <c r="D452" s="381" t="s">
        <v>869</v>
      </c>
      <c r="E452" s="26" t="s">
        <v>498</v>
      </c>
      <c r="F452" s="556" t="str">
        <f t="shared" si="9"/>
        <v>@</v>
      </c>
      <c r="G452" s="101"/>
      <c r="H452" s="449">
        <v>867</v>
      </c>
      <c r="I452" s="453" t="s">
        <v>167</v>
      </c>
      <c r="J452" s="459" t="s">
        <v>178</v>
      </c>
      <c r="K452" s="317"/>
      <c r="L452" s="116"/>
      <c r="M452" s="421">
        <v>6140</v>
      </c>
      <c r="AJ452" s="2"/>
      <c r="AK452" s="2"/>
      <c r="AL452" s="2"/>
      <c r="AM452" s="2"/>
    </row>
    <row r="453" spans="1:39" ht="35.25" customHeight="1">
      <c r="A453" s="2"/>
      <c r="B453" s="19" t="s">
        <v>1329</v>
      </c>
      <c r="C453" s="32" t="s">
        <v>117</v>
      </c>
      <c r="D453" s="381" t="s">
        <v>379</v>
      </c>
      <c r="E453" s="26" t="s">
        <v>94</v>
      </c>
      <c r="F453" s="556" t="str">
        <f t="shared" si="9"/>
        <v>@</v>
      </c>
      <c r="G453" s="101"/>
      <c r="H453" s="127" t="s">
        <v>247</v>
      </c>
      <c r="I453" s="105" t="s">
        <v>167</v>
      </c>
      <c r="J453" s="134" t="s">
        <v>173</v>
      </c>
      <c r="K453" s="134"/>
      <c r="L453" s="134"/>
      <c r="M453" s="421">
        <v>5600</v>
      </c>
      <c r="AJ453" s="2"/>
      <c r="AK453" s="2"/>
      <c r="AL453" s="2"/>
      <c r="AM453" s="2"/>
    </row>
    <row r="454" spans="1:39" ht="49.5" customHeight="1">
      <c r="A454" s="2"/>
      <c r="B454" s="19" t="s">
        <v>1274</v>
      </c>
      <c r="C454" s="32" t="s">
        <v>117</v>
      </c>
      <c r="D454" s="381" t="s">
        <v>1461</v>
      </c>
      <c r="E454" s="26" t="s">
        <v>96</v>
      </c>
      <c r="F454" s="556" t="str">
        <f t="shared" si="9"/>
        <v>@</v>
      </c>
      <c r="G454" s="101"/>
      <c r="H454" s="125" t="s">
        <v>246</v>
      </c>
      <c r="I454" s="105" t="s">
        <v>167</v>
      </c>
      <c r="J454" s="134" t="s">
        <v>179</v>
      </c>
      <c r="K454" s="134"/>
      <c r="L454" s="134"/>
      <c r="M454" s="421">
        <v>8190</v>
      </c>
      <c r="AJ454" s="2"/>
      <c r="AK454" s="2"/>
      <c r="AL454" s="2"/>
      <c r="AM454" s="2"/>
    </row>
    <row r="455" spans="1:39" ht="30.75" customHeight="1">
      <c r="A455" s="2"/>
      <c r="B455" s="19" t="s">
        <v>1330</v>
      </c>
      <c r="C455" s="88" t="s">
        <v>50</v>
      </c>
      <c r="D455" s="381" t="s">
        <v>548</v>
      </c>
      <c r="E455" s="26" t="s">
        <v>509</v>
      </c>
      <c r="F455" s="556" t="str">
        <f t="shared" si="9"/>
        <v>@</v>
      </c>
      <c r="G455" s="101"/>
      <c r="H455" s="127" t="s">
        <v>239</v>
      </c>
      <c r="I455" s="105" t="s">
        <v>167</v>
      </c>
      <c r="J455" s="124" t="s">
        <v>186</v>
      </c>
      <c r="K455" s="115" t="s">
        <v>566</v>
      </c>
      <c r="L455" s="116"/>
      <c r="M455" s="421">
        <v>6660</v>
      </c>
      <c r="AJ455" s="2"/>
      <c r="AK455" s="2"/>
      <c r="AL455" s="2"/>
      <c r="AM455" s="2"/>
    </row>
    <row r="456" spans="1:39" ht="22.5" customHeight="1">
      <c r="A456" s="2"/>
      <c r="B456" s="19" t="s">
        <v>1331</v>
      </c>
      <c r="C456" s="88" t="s">
        <v>117</v>
      </c>
      <c r="D456" s="381" t="s">
        <v>517</v>
      </c>
      <c r="E456" s="295" t="s">
        <v>516</v>
      </c>
      <c r="F456" s="556" t="str">
        <f t="shared" si="9"/>
        <v>@</v>
      </c>
      <c r="G456" s="447"/>
      <c r="H456" s="449">
        <v>185</v>
      </c>
      <c r="I456" s="270" t="s">
        <v>167</v>
      </c>
      <c r="J456" s="459" t="s">
        <v>176</v>
      </c>
      <c r="K456" s="317"/>
      <c r="L456" s="116"/>
      <c r="M456" s="421">
        <v>6660</v>
      </c>
      <c r="AJ456" s="2"/>
      <c r="AK456" s="2"/>
      <c r="AL456" s="2"/>
      <c r="AM456" s="2"/>
    </row>
    <row r="457" spans="1:39" ht="36" customHeight="1">
      <c r="A457" s="2"/>
      <c r="B457" s="19" t="s">
        <v>1332</v>
      </c>
      <c r="C457" s="88" t="s">
        <v>117</v>
      </c>
      <c r="D457" s="381" t="s">
        <v>482</v>
      </c>
      <c r="E457" s="26" t="s">
        <v>1534</v>
      </c>
      <c r="F457" s="556" t="str">
        <f t="shared" si="9"/>
        <v>@</v>
      </c>
      <c r="G457" s="101"/>
      <c r="H457" s="127" t="s">
        <v>426</v>
      </c>
      <c r="I457" s="105" t="s">
        <v>167</v>
      </c>
      <c r="J457" s="124" t="s">
        <v>174</v>
      </c>
      <c r="K457" s="317"/>
      <c r="L457" s="116"/>
      <c r="M457" s="421">
        <v>5590</v>
      </c>
      <c r="AJ457" s="2"/>
      <c r="AK457" s="2"/>
      <c r="AL457" s="2"/>
      <c r="AM457" s="2"/>
    </row>
    <row r="458" spans="1:39" ht="48" customHeight="1">
      <c r="A458" s="2"/>
      <c r="B458" s="155" t="s">
        <v>1082</v>
      </c>
      <c r="C458" s="275" t="s">
        <v>117</v>
      </c>
      <c r="D458" s="389" t="s">
        <v>26</v>
      </c>
      <c r="E458" s="289" t="s">
        <v>139</v>
      </c>
      <c r="F458" s="556" t="str">
        <f t="shared" si="9"/>
        <v>@</v>
      </c>
      <c r="G458" s="298"/>
      <c r="H458" s="450" t="s">
        <v>205</v>
      </c>
      <c r="I458" s="276" t="s">
        <v>167</v>
      </c>
      <c r="J458" s="304" t="s">
        <v>173</v>
      </c>
      <c r="K458" s="464"/>
      <c r="L458" s="461"/>
      <c r="M458" s="421">
        <v>8030</v>
      </c>
      <c r="AJ458" s="2"/>
      <c r="AK458" s="2"/>
      <c r="AL458" s="2"/>
      <c r="AM458" s="2"/>
    </row>
    <row r="459" spans="1:39" ht="36" customHeight="1">
      <c r="A459" s="2"/>
      <c r="B459" s="19" t="s">
        <v>1333</v>
      </c>
      <c r="C459" s="32" t="s">
        <v>117</v>
      </c>
      <c r="D459" s="381" t="s">
        <v>1428</v>
      </c>
      <c r="E459" s="26" t="s">
        <v>137</v>
      </c>
      <c r="F459" s="556" t="str">
        <f t="shared" si="9"/>
        <v>@</v>
      </c>
      <c r="G459" s="297"/>
      <c r="H459" s="183" t="s">
        <v>274</v>
      </c>
      <c r="I459" s="105" t="s">
        <v>167</v>
      </c>
      <c r="J459" s="113" t="s">
        <v>186</v>
      </c>
      <c r="K459" s="577" t="s">
        <v>1427</v>
      </c>
      <c r="L459" s="116"/>
      <c r="M459" s="421">
        <v>7680</v>
      </c>
      <c r="AJ459" s="2"/>
      <c r="AK459" s="2"/>
      <c r="AL459" s="2"/>
      <c r="AM459" s="2"/>
    </row>
    <row r="460" spans="2:39" ht="33.75" customHeight="1">
      <c r="B460" s="332" t="s">
        <v>1255</v>
      </c>
      <c r="C460" s="311" t="s">
        <v>117</v>
      </c>
      <c r="D460" s="391" t="s">
        <v>547</v>
      </c>
      <c r="E460" s="312" t="s">
        <v>476</v>
      </c>
      <c r="F460" s="556" t="str">
        <f t="shared" si="9"/>
        <v>@</v>
      </c>
      <c r="G460" s="266"/>
      <c r="H460" s="268" t="s">
        <v>242</v>
      </c>
      <c r="I460" s="458" t="s">
        <v>167</v>
      </c>
      <c r="J460" s="460" t="s">
        <v>173</v>
      </c>
      <c r="K460" s="473" t="s">
        <v>566</v>
      </c>
      <c r="L460" s="460"/>
      <c r="M460" s="421">
        <v>11130</v>
      </c>
      <c r="AJ460" s="2"/>
      <c r="AK460" s="2"/>
      <c r="AL460" s="2"/>
      <c r="AM460" s="2"/>
    </row>
    <row r="461" spans="1:223" s="4" customFormat="1" ht="36" customHeight="1">
      <c r="A461" s="186"/>
      <c r="B461" s="19" t="s">
        <v>1334</v>
      </c>
      <c r="C461" s="88" t="s">
        <v>117</v>
      </c>
      <c r="D461" s="381" t="s">
        <v>549</v>
      </c>
      <c r="E461" s="26" t="s">
        <v>674</v>
      </c>
      <c r="F461" s="556" t="str">
        <f t="shared" si="9"/>
        <v>@</v>
      </c>
      <c r="G461" s="101"/>
      <c r="H461" s="127" t="s">
        <v>198</v>
      </c>
      <c r="I461" s="105" t="s">
        <v>167</v>
      </c>
      <c r="J461" s="124" t="s">
        <v>186</v>
      </c>
      <c r="K461" s="124" t="s">
        <v>566</v>
      </c>
      <c r="L461" s="116"/>
      <c r="M461" s="421">
        <v>6680</v>
      </c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</row>
    <row r="462" spans="1:223" s="4" customFormat="1" ht="36" customHeight="1">
      <c r="A462" s="186"/>
      <c r="B462" s="19" t="s">
        <v>1335</v>
      </c>
      <c r="C462" s="32" t="s">
        <v>117</v>
      </c>
      <c r="D462" s="381" t="s">
        <v>576</v>
      </c>
      <c r="E462" s="26" t="s">
        <v>380</v>
      </c>
      <c r="F462" s="556" t="str">
        <f t="shared" si="9"/>
        <v>@</v>
      </c>
      <c r="G462" s="101"/>
      <c r="H462" s="125" t="s">
        <v>577</v>
      </c>
      <c r="I462" s="451"/>
      <c r="J462" s="124" t="s">
        <v>173</v>
      </c>
      <c r="K462" s="124"/>
      <c r="L462" s="116"/>
      <c r="M462" s="421">
        <v>8650</v>
      </c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</row>
    <row r="463" spans="1:223" s="4" customFormat="1" ht="33.75" customHeight="1">
      <c r="A463" s="186"/>
      <c r="B463" s="19" t="s">
        <v>555</v>
      </c>
      <c r="C463" s="32" t="s">
        <v>113</v>
      </c>
      <c r="D463" s="381" t="s">
        <v>574</v>
      </c>
      <c r="E463" s="26" t="s">
        <v>380</v>
      </c>
      <c r="F463" s="556"/>
      <c r="G463" s="436"/>
      <c r="H463" s="127"/>
      <c r="I463" s="456"/>
      <c r="J463" s="124" t="s">
        <v>184</v>
      </c>
      <c r="K463" s="124"/>
      <c r="L463" s="120"/>
      <c r="M463" s="421">
        <v>5690</v>
      </c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</row>
    <row r="464" spans="1:223" s="6" customFormat="1" ht="57.75" customHeight="1">
      <c r="A464" s="186"/>
      <c r="B464" s="19" t="s">
        <v>1336</v>
      </c>
      <c r="C464" s="88" t="s">
        <v>113</v>
      </c>
      <c r="D464" s="381" t="s">
        <v>1544</v>
      </c>
      <c r="E464" s="137" t="s">
        <v>1543</v>
      </c>
      <c r="F464" s="556" t="str">
        <f t="shared" si="9"/>
        <v>@</v>
      </c>
      <c r="G464" s="101"/>
      <c r="H464" s="127" t="s">
        <v>267</v>
      </c>
      <c r="I464" s="451"/>
      <c r="J464" s="124" t="s">
        <v>184</v>
      </c>
      <c r="K464" s="161" t="s">
        <v>1426</v>
      </c>
      <c r="L464" s="116"/>
      <c r="M464" s="421">
        <v>6980</v>
      </c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</row>
    <row r="465" spans="1:35" s="44" customFormat="1" ht="23.25" customHeight="1">
      <c r="A465" s="186"/>
      <c r="B465" s="213"/>
      <c r="C465" s="214"/>
      <c r="D465" s="396" t="s">
        <v>125</v>
      </c>
      <c r="E465" s="213"/>
      <c r="F465" s="559"/>
      <c r="G465" s="219"/>
      <c r="H465" s="204"/>
      <c r="I465" s="221"/>
      <c r="J465" s="206"/>
      <c r="K465" s="206"/>
      <c r="L465" s="211"/>
      <c r="M465" s="568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</row>
    <row r="466" spans="1:223" s="10" customFormat="1" ht="22.5" customHeight="1">
      <c r="A466" s="186"/>
      <c r="B466" s="505" t="s">
        <v>1337</v>
      </c>
      <c r="C466" s="506" t="s">
        <v>50</v>
      </c>
      <c r="D466" s="507" t="s">
        <v>810</v>
      </c>
      <c r="E466" s="508" t="s">
        <v>162</v>
      </c>
      <c r="F466" s="556" t="str">
        <f t="shared" si="9"/>
        <v>@</v>
      </c>
      <c r="G466" s="296"/>
      <c r="H466" s="509">
        <v>8188</v>
      </c>
      <c r="I466" s="510"/>
      <c r="J466" s="511" t="s">
        <v>173</v>
      </c>
      <c r="K466" s="495" t="s">
        <v>566</v>
      </c>
      <c r="L466" s="116"/>
      <c r="M466" s="421">
        <v>7300</v>
      </c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</row>
    <row r="467" spans="1:35" s="4" customFormat="1" ht="22.5" customHeight="1">
      <c r="A467" s="186"/>
      <c r="B467" s="19" t="s">
        <v>1338</v>
      </c>
      <c r="C467" s="32" t="s">
        <v>117</v>
      </c>
      <c r="D467" s="381" t="s">
        <v>551</v>
      </c>
      <c r="E467" s="26" t="s">
        <v>119</v>
      </c>
      <c r="F467" s="556" t="str">
        <f t="shared" si="9"/>
        <v>@</v>
      </c>
      <c r="G467" s="101"/>
      <c r="H467" s="306" t="s">
        <v>254</v>
      </c>
      <c r="I467" s="276" t="s">
        <v>167</v>
      </c>
      <c r="J467" s="122" t="s">
        <v>189</v>
      </c>
      <c r="K467" s="113" t="s">
        <v>566</v>
      </c>
      <c r="L467" s="116"/>
      <c r="M467" s="421">
        <v>8430</v>
      </c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</row>
    <row r="468" spans="1:35" s="44" customFormat="1" ht="27">
      <c r="A468" s="186"/>
      <c r="B468" s="213"/>
      <c r="C468" s="214"/>
      <c r="D468" s="396" t="s">
        <v>390</v>
      </c>
      <c r="E468" s="213"/>
      <c r="F468" s="559"/>
      <c r="G468" s="219"/>
      <c r="H468" s="204"/>
      <c r="I468" s="221"/>
      <c r="J468" s="206"/>
      <c r="K468" s="206"/>
      <c r="L468" s="211"/>
      <c r="M468" s="568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</row>
    <row r="469" spans="1:35" s="44" customFormat="1" ht="27">
      <c r="A469" s="186"/>
      <c r="B469" s="83" t="s">
        <v>1060</v>
      </c>
      <c r="C469" s="32" t="s">
        <v>50</v>
      </c>
      <c r="D469" s="381" t="s">
        <v>983</v>
      </c>
      <c r="E469" s="87" t="s">
        <v>37</v>
      </c>
      <c r="F469" s="556" t="str">
        <f t="shared" si="9"/>
        <v>@</v>
      </c>
      <c r="G469" s="101"/>
      <c r="H469" s="127" t="s">
        <v>244</v>
      </c>
      <c r="I469" s="451"/>
      <c r="J469" s="124" t="s">
        <v>261</v>
      </c>
      <c r="K469" s="124"/>
      <c r="L469" s="116"/>
      <c r="M469" s="421">
        <v>5730</v>
      </c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</row>
    <row r="470" spans="1:35" s="44" customFormat="1" ht="27">
      <c r="A470" s="186"/>
      <c r="B470" s="19" t="s">
        <v>1037</v>
      </c>
      <c r="C470" s="25" t="s">
        <v>117</v>
      </c>
      <c r="D470" s="381" t="s">
        <v>985</v>
      </c>
      <c r="E470" s="26" t="s">
        <v>37</v>
      </c>
      <c r="F470" s="556" t="str">
        <f t="shared" si="9"/>
        <v>@</v>
      </c>
      <c r="G470" s="102"/>
      <c r="H470" s="125" t="s">
        <v>193</v>
      </c>
      <c r="I470" s="105" t="s">
        <v>167</v>
      </c>
      <c r="J470" s="121" t="s">
        <v>171</v>
      </c>
      <c r="K470" s="121"/>
      <c r="L470" s="116"/>
      <c r="M470" s="421">
        <v>5660</v>
      </c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</row>
    <row r="471" spans="1:223" s="4" customFormat="1" ht="27">
      <c r="A471" s="186"/>
      <c r="B471" s="83" t="s">
        <v>1023</v>
      </c>
      <c r="C471" s="32" t="s">
        <v>117</v>
      </c>
      <c r="D471" s="386" t="s">
        <v>984</v>
      </c>
      <c r="E471" s="87" t="s">
        <v>488</v>
      </c>
      <c r="F471" s="556" t="str">
        <f t="shared" si="9"/>
        <v>@</v>
      </c>
      <c r="G471" s="101"/>
      <c r="H471" s="127" t="s">
        <v>228</v>
      </c>
      <c r="I471" s="106"/>
      <c r="J471" s="124" t="s">
        <v>178</v>
      </c>
      <c r="K471" s="124"/>
      <c r="L471" s="124"/>
      <c r="M471" s="421">
        <v>5210</v>
      </c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</row>
    <row r="472" spans="1:223" s="4" customFormat="1" ht="23.25" customHeight="1">
      <c r="A472" s="186"/>
      <c r="B472" s="189"/>
      <c r="C472" s="231"/>
      <c r="D472" s="409" t="s">
        <v>151</v>
      </c>
      <c r="E472" s="193"/>
      <c r="F472" s="560"/>
      <c r="G472" s="190"/>
      <c r="H472" s="234"/>
      <c r="I472" s="232"/>
      <c r="J472" s="224"/>
      <c r="K472" s="233"/>
      <c r="L472" s="377"/>
      <c r="M472" s="568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</row>
    <row r="473" spans="1:223" s="4" customFormat="1" ht="23.25" customHeight="1">
      <c r="A473" s="186"/>
      <c r="B473" s="496" t="s">
        <v>129</v>
      </c>
      <c r="C473" s="513"/>
      <c r="D473" s="381" t="s">
        <v>981</v>
      </c>
      <c r="E473" s="514"/>
      <c r="F473" s="557"/>
      <c r="G473" s="515"/>
      <c r="H473" s="516"/>
      <c r="I473" s="517"/>
      <c r="J473" s="518"/>
      <c r="K473" s="519"/>
      <c r="L473" s="519"/>
      <c r="M473" s="421">
        <v>60</v>
      </c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</row>
    <row r="474" spans="1:223" s="4" customFormat="1" ht="23.25">
      <c r="A474" s="186"/>
      <c r="B474" s="19" t="s">
        <v>982</v>
      </c>
      <c r="C474" s="32"/>
      <c r="D474" s="381" t="s">
        <v>782</v>
      </c>
      <c r="E474" s="26"/>
      <c r="F474" s="557"/>
      <c r="G474" s="101"/>
      <c r="H474" s="125"/>
      <c r="I474" s="106"/>
      <c r="J474" s="116"/>
      <c r="K474" s="116"/>
      <c r="L474" s="116"/>
      <c r="M474" s="421">
        <v>190</v>
      </c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</row>
    <row r="475" spans="1:223" s="4" customFormat="1" ht="33.75" customHeight="1">
      <c r="A475" s="186"/>
      <c r="B475" s="19" t="s">
        <v>980</v>
      </c>
      <c r="C475" s="32"/>
      <c r="D475" s="381" t="s">
        <v>979</v>
      </c>
      <c r="E475" s="26"/>
      <c r="F475" s="430"/>
      <c r="G475" s="89"/>
      <c r="H475" s="125"/>
      <c r="I475" s="106"/>
      <c r="J475" s="116"/>
      <c r="K475" s="116"/>
      <c r="L475" s="116"/>
      <c r="M475" s="421">
        <v>80</v>
      </c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</row>
    <row r="476" spans="1:223" s="4" customFormat="1" ht="38.25" customHeight="1">
      <c r="A476" s="186"/>
      <c r="B476" s="19" t="s">
        <v>21</v>
      </c>
      <c r="C476" s="32"/>
      <c r="D476" s="381" t="s">
        <v>154</v>
      </c>
      <c r="E476" s="32"/>
      <c r="F476" s="299"/>
      <c r="G476" s="89"/>
      <c r="H476" s="130"/>
      <c r="I476" s="110"/>
      <c r="J476" s="116"/>
      <c r="K476" s="119"/>
      <c r="L476" s="119"/>
      <c r="M476" s="421">
        <v>130</v>
      </c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</row>
    <row r="477" spans="1:223" s="4" customFormat="1" ht="41.25" customHeight="1">
      <c r="A477" s="186"/>
      <c r="B477" s="19"/>
      <c r="C477" s="32"/>
      <c r="D477" s="381" t="s">
        <v>8</v>
      </c>
      <c r="E477" s="32"/>
      <c r="F477" s="299"/>
      <c r="G477" s="89"/>
      <c r="H477" s="130"/>
      <c r="I477" s="110"/>
      <c r="J477" s="116"/>
      <c r="K477" s="119"/>
      <c r="L477" s="119"/>
      <c r="M477" s="421">
        <v>3840</v>
      </c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</row>
    <row r="478" spans="1:223" s="4" customFormat="1" ht="39" customHeight="1">
      <c r="A478" s="186"/>
      <c r="B478" s="19" t="s">
        <v>558</v>
      </c>
      <c r="C478" s="299"/>
      <c r="D478" s="410" t="s">
        <v>559</v>
      </c>
      <c r="E478" s="26"/>
      <c r="F478" s="430"/>
      <c r="G478" s="101"/>
      <c r="H478" s="125"/>
      <c r="I478" s="106"/>
      <c r="J478" s="116"/>
      <c r="K478" s="116"/>
      <c r="L478" s="116"/>
      <c r="M478" s="421">
        <v>560</v>
      </c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</row>
    <row r="479" spans="1:223" s="4" customFormat="1" ht="39" customHeight="1">
      <c r="A479" s="186"/>
      <c r="B479" s="19"/>
      <c r="C479" s="299"/>
      <c r="D479" s="410" t="s">
        <v>1465</v>
      </c>
      <c r="E479" s="26"/>
      <c r="F479" s="430"/>
      <c r="G479" s="101"/>
      <c r="H479" s="125"/>
      <c r="I479" s="106"/>
      <c r="J479" s="116"/>
      <c r="K479" s="116"/>
      <c r="L479" s="116"/>
      <c r="M479" s="421">
        <v>180</v>
      </c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</row>
    <row r="480" spans="1:223" s="4" customFormat="1" ht="48.75" customHeight="1">
      <c r="A480" s="186"/>
      <c r="B480" s="19"/>
      <c r="C480" s="299"/>
      <c r="D480" s="410" t="s">
        <v>1466</v>
      </c>
      <c r="E480" s="26"/>
      <c r="F480" s="430"/>
      <c r="G480" s="101"/>
      <c r="H480" s="125"/>
      <c r="I480" s="106"/>
      <c r="J480" s="116"/>
      <c r="K480" s="116"/>
      <c r="L480" s="116"/>
      <c r="M480" s="421">
        <v>230</v>
      </c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</row>
    <row r="481" spans="1:223" s="4" customFormat="1" ht="27.75" customHeight="1">
      <c r="A481" s="186"/>
      <c r="B481" s="189"/>
      <c r="C481" s="231"/>
      <c r="D481" s="409" t="s">
        <v>152</v>
      </c>
      <c r="E481" s="193"/>
      <c r="F481" s="193"/>
      <c r="G481" s="190"/>
      <c r="H481" s="234"/>
      <c r="I481" s="232"/>
      <c r="J481" s="224"/>
      <c r="K481" s="233"/>
      <c r="L481" s="377"/>
      <c r="M481" s="568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</row>
    <row r="482" spans="1:223" s="4" customFormat="1" ht="60">
      <c r="A482" s="186"/>
      <c r="B482" s="19" t="s">
        <v>1339</v>
      </c>
      <c r="C482" s="25" t="s">
        <v>113</v>
      </c>
      <c r="D482" s="381" t="s">
        <v>108</v>
      </c>
      <c r="E482" s="26"/>
      <c r="F482" s="556" t="str">
        <f>HYPERLINK("http://www.bosal-autoflex.ru/instructions1/"&amp;LEFT(B482,4)&amp;MID(B482,6,4)&amp;".pdf","@")</f>
        <v>@</v>
      </c>
      <c r="G482" s="102"/>
      <c r="H482" s="127" t="s">
        <v>267</v>
      </c>
      <c r="I482" s="108"/>
      <c r="J482" s="121" t="s">
        <v>271</v>
      </c>
      <c r="K482" s="121"/>
      <c r="L482" s="116"/>
      <c r="M482" s="421">
        <v>3980</v>
      </c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</row>
    <row r="483" spans="1:223" s="4" customFormat="1" ht="60">
      <c r="A483" s="186"/>
      <c r="B483" s="19" t="s">
        <v>1340</v>
      </c>
      <c r="C483" s="25" t="s">
        <v>124</v>
      </c>
      <c r="D483" s="381" t="s">
        <v>109</v>
      </c>
      <c r="E483" s="26"/>
      <c r="F483" s="556" t="str">
        <f>HYPERLINK("http://www.bosal-autoflex.ru/instructions1/"&amp;LEFT(B483,4)&amp;MID(B483,6,4)&amp;".pdf","@")</f>
        <v>@</v>
      </c>
      <c r="G483" s="102"/>
      <c r="H483" s="132" t="s">
        <v>127</v>
      </c>
      <c r="I483" s="108"/>
      <c r="J483" s="121" t="s">
        <v>173</v>
      </c>
      <c r="K483" s="121"/>
      <c r="L483" s="116"/>
      <c r="M483" s="421">
        <v>3150</v>
      </c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</row>
    <row r="484" spans="1:223" s="4" customFormat="1" ht="60">
      <c r="A484" s="186"/>
      <c r="B484" s="19" t="s">
        <v>1341</v>
      </c>
      <c r="C484" s="25" t="s">
        <v>124</v>
      </c>
      <c r="D484" s="381" t="s">
        <v>57</v>
      </c>
      <c r="E484" s="26"/>
      <c r="F484" s="556" t="str">
        <f>HYPERLINK("http://www.bosal-autoflex.ru/instructions1/"&amp;LEFT(B484,4)&amp;MID(B484,6,4)&amp;".pdf","@")</f>
        <v>@</v>
      </c>
      <c r="G484" s="101"/>
      <c r="H484" s="132" t="s">
        <v>127</v>
      </c>
      <c r="I484" s="108"/>
      <c r="J484" s="121" t="s">
        <v>173</v>
      </c>
      <c r="K484" s="121"/>
      <c r="L484" s="116"/>
      <c r="M484" s="421">
        <v>3150</v>
      </c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</row>
    <row r="485" spans="1:223" s="4" customFormat="1" ht="23.25" customHeight="1">
      <c r="A485" s="186"/>
      <c r="B485" s="189"/>
      <c r="C485" s="231"/>
      <c r="D485" s="409" t="s">
        <v>153</v>
      </c>
      <c r="E485" s="193"/>
      <c r="F485" s="193"/>
      <c r="G485" s="190"/>
      <c r="H485" s="234"/>
      <c r="I485" s="232"/>
      <c r="J485" s="233"/>
      <c r="K485" s="233"/>
      <c r="L485" s="377"/>
      <c r="M485" s="568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</row>
    <row r="486" spans="1:223" s="4" customFormat="1" ht="23.25">
      <c r="A486" s="186"/>
      <c r="B486" s="19"/>
      <c r="C486" s="25"/>
      <c r="D486" s="381" t="s">
        <v>976</v>
      </c>
      <c r="E486" s="26"/>
      <c r="F486" s="430"/>
      <c r="G486" s="102"/>
      <c r="H486" s="125"/>
      <c r="I486" s="108"/>
      <c r="J486" s="134" t="s">
        <v>386</v>
      </c>
      <c r="K486" s="116"/>
      <c r="L486" s="116"/>
      <c r="M486" s="421">
        <v>1550</v>
      </c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</row>
    <row r="487" spans="1:223" s="4" customFormat="1" ht="23.25">
      <c r="A487" s="186"/>
      <c r="B487" s="19"/>
      <c r="C487" s="25"/>
      <c r="D487" s="381" t="s">
        <v>977</v>
      </c>
      <c r="E487" s="26"/>
      <c r="F487" s="430"/>
      <c r="G487" s="101"/>
      <c r="H487" s="125"/>
      <c r="I487" s="328"/>
      <c r="J487" s="134" t="s">
        <v>386</v>
      </c>
      <c r="K487" s="134"/>
      <c r="L487" s="116"/>
      <c r="M487" s="421">
        <v>1940</v>
      </c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</row>
    <row r="488" spans="1:223" s="14" customFormat="1" ht="36.75" customHeight="1">
      <c r="A488" s="186"/>
      <c r="B488" s="19" t="s">
        <v>972</v>
      </c>
      <c r="C488" s="25"/>
      <c r="D488" s="381" t="s">
        <v>973</v>
      </c>
      <c r="E488" s="26"/>
      <c r="F488" s="26"/>
      <c r="G488" s="162"/>
      <c r="H488" s="306"/>
      <c r="I488" s="477"/>
      <c r="J488" s="115" t="s">
        <v>173</v>
      </c>
      <c r="K488" s="512"/>
      <c r="L488" s="116"/>
      <c r="M488" s="421">
        <v>980</v>
      </c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</row>
    <row r="489" spans="1:227" s="14" customFormat="1" ht="15.75">
      <c r="A489" s="21"/>
      <c r="B489" s="68"/>
      <c r="C489" s="68"/>
      <c r="D489" s="412"/>
      <c r="E489" s="70"/>
      <c r="F489" s="70"/>
      <c r="G489" s="366"/>
      <c r="H489" s="70"/>
      <c r="I489" s="71"/>
      <c r="J489" s="71"/>
      <c r="K489" s="71"/>
      <c r="L489" s="71"/>
      <c r="M489" s="349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</row>
    <row r="490" spans="1:227" s="14" customFormat="1" ht="15.75">
      <c r="A490" s="21"/>
      <c r="B490" s="67"/>
      <c r="C490" s="67"/>
      <c r="D490" s="413"/>
      <c r="E490" s="72"/>
      <c r="F490" s="72"/>
      <c r="G490" s="367"/>
      <c r="H490" s="72"/>
      <c r="I490" s="74"/>
      <c r="J490" s="74"/>
      <c r="K490" s="74"/>
      <c r="L490" s="74"/>
      <c r="M490" s="350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</row>
    <row r="491" spans="1:227" s="14" customFormat="1" ht="15.75">
      <c r="A491" s="21"/>
      <c r="B491" s="67"/>
      <c r="C491" s="67"/>
      <c r="D491" s="413"/>
      <c r="E491" s="72"/>
      <c r="F491" s="72"/>
      <c r="G491" s="367"/>
      <c r="H491" s="72"/>
      <c r="I491" s="74"/>
      <c r="J491" s="74"/>
      <c r="K491" s="74"/>
      <c r="L491" s="74"/>
      <c r="M491" s="350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</row>
    <row r="492" spans="1:227" s="14" customFormat="1" ht="15.75">
      <c r="A492" s="21"/>
      <c r="B492" s="67"/>
      <c r="C492" s="67"/>
      <c r="D492" s="413"/>
      <c r="E492" s="72"/>
      <c r="F492" s="72"/>
      <c r="G492" s="367"/>
      <c r="H492" s="72"/>
      <c r="I492" s="74"/>
      <c r="J492" s="74"/>
      <c r="K492" s="74"/>
      <c r="L492" s="74"/>
      <c r="M492" s="350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</row>
    <row r="493" spans="1:227" s="14" customFormat="1" ht="15.75">
      <c r="A493" s="21"/>
      <c r="B493" s="67"/>
      <c r="C493" s="67"/>
      <c r="D493" s="413"/>
      <c r="E493" s="72"/>
      <c r="F493" s="72"/>
      <c r="G493" s="367"/>
      <c r="H493" s="72"/>
      <c r="I493" s="74"/>
      <c r="J493" s="74"/>
      <c r="K493" s="74"/>
      <c r="L493" s="74"/>
      <c r="M493" s="350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</row>
    <row r="494" spans="1:227" s="14" customFormat="1" ht="15.75">
      <c r="A494" s="21"/>
      <c r="B494" s="67"/>
      <c r="C494" s="67"/>
      <c r="D494" s="413"/>
      <c r="E494" s="72"/>
      <c r="F494" s="72"/>
      <c r="G494" s="367"/>
      <c r="H494" s="72"/>
      <c r="I494" s="74"/>
      <c r="J494" s="74"/>
      <c r="K494" s="74"/>
      <c r="L494" s="74"/>
      <c r="M494" s="350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</row>
    <row r="495" spans="1:227" s="14" customFormat="1" ht="15.75">
      <c r="A495" s="21"/>
      <c r="B495" s="67"/>
      <c r="C495" s="67"/>
      <c r="D495" s="413"/>
      <c r="E495" s="72"/>
      <c r="F495" s="72"/>
      <c r="G495" s="367"/>
      <c r="H495" s="72"/>
      <c r="I495" s="74"/>
      <c r="J495" s="74"/>
      <c r="K495" s="74"/>
      <c r="L495" s="74"/>
      <c r="M495" s="350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</row>
    <row r="496" spans="1:227" s="14" customFormat="1" ht="15.75">
      <c r="A496" s="21"/>
      <c r="B496" s="67"/>
      <c r="C496" s="67"/>
      <c r="D496" s="413"/>
      <c r="E496" s="72"/>
      <c r="F496" s="72"/>
      <c r="G496" s="367"/>
      <c r="H496" s="72"/>
      <c r="I496" s="74"/>
      <c r="J496" s="74"/>
      <c r="K496" s="74"/>
      <c r="L496" s="74"/>
      <c r="M496" s="350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</row>
    <row r="497" spans="1:227" s="14" customFormat="1" ht="15.75">
      <c r="A497" s="21"/>
      <c r="B497" s="67"/>
      <c r="C497" s="67"/>
      <c r="D497" s="413"/>
      <c r="E497" s="21"/>
      <c r="F497" s="21"/>
      <c r="G497" s="368"/>
      <c r="H497" s="21"/>
      <c r="I497" s="75"/>
      <c r="J497" s="75"/>
      <c r="K497" s="75"/>
      <c r="L497" s="75"/>
      <c r="M497" s="350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</row>
    <row r="498" spans="1:227" s="14" customFormat="1" ht="15.75">
      <c r="A498" s="21"/>
      <c r="B498" s="67"/>
      <c r="C498" s="67"/>
      <c r="D498" s="413"/>
      <c r="E498" s="21"/>
      <c r="F498" s="21"/>
      <c r="G498" s="368"/>
      <c r="H498" s="21"/>
      <c r="I498" s="75"/>
      <c r="J498" s="75"/>
      <c r="K498" s="75"/>
      <c r="L498" s="75"/>
      <c r="M498" s="350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</row>
    <row r="499" spans="1:227" s="14" customFormat="1" ht="15.75">
      <c r="A499" s="21"/>
      <c r="B499" s="67"/>
      <c r="C499" s="67"/>
      <c r="D499" s="413"/>
      <c r="E499" s="21"/>
      <c r="F499" s="21"/>
      <c r="G499" s="368"/>
      <c r="H499" s="21"/>
      <c r="I499" s="75"/>
      <c r="J499" s="75"/>
      <c r="K499" s="75"/>
      <c r="L499" s="75"/>
      <c r="M499" s="350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</row>
    <row r="500" spans="1:227" s="14" customFormat="1" ht="15.75">
      <c r="A500" s="21"/>
      <c r="B500" s="67"/>
      <c r="C500" s="67"/>
      <c r="D500" s="413"/>
      <c r="E500" s="21"/>
      <c r="F500" s="21"/>
      <c r="G500" s="368"/>
      <c r="H500" s="21"/>
      <c r="I500" s="75"/>
      <c r="J500" s="75"/>
      <c r="K500" s="75"/>
      <c r="L500" s="75"/>
      <c r="M500" s="350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</row>
    <row r="501" spans="1:227" s="14" customFormat="1" ht="15.75">
      <c r="A501" s="21"/>
      <c r="B501" s="67"/>
      <c r="C501" s="67"/>
      <c r="D501" s="413"/>
      <c r="E501" s="21"/>
      <c r="F501" s="21"/>
      <c r="G501" s="368"/>
      <c r="H501" s="21"/>
      <c r="I501" s="75"/>
      <c r="J501" s="75"/>
      <c r="K501" s="75"/>
      <c r="L501" s="75"/>
      <c r="M501" s="350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</row>
    <row r="502" spans="1:227" s="14" customFormat="1" ht="15.75">
      <c r="A502" s="21"/>
      <c r="B502" s="67"/>
      <c r="C502" s="67"/>
      <c r="D502" s="413"/>
      <c r="E502" s="21"/>
      <c r="F502" s="21"/>
      <c r="G502" s="368"/>
      <c r="H502" s="21"/>
      <c r="I502" s="75"/>
      <c r="J502" s="75"/>
      <c r="K502" s="75"/>
      <c r="L502" s="75"/>
      <c r="M502" s="350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</row>
    <row r="503" spans="1:227" s="14" customFormat="1" ht="15.75">
      <c r="A503" s="21"/>
      <c r="B503" s="67"/>
      <c r="C503" s="67"/>
      <c r="D503" s="413"/>
      <c r="E503" s="21"/>
      <c r="F503" s="21"/>
      <c r="G503" s="368"/>
      <c r="H503" s="21"/>
      <c r="I503" s="75"/>
      <c r="J503" s="75"/>
      <c r="K503" s="75"/>
      <c r="L503" s="75"/>
      <c r="M503" s="350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</row>
    <row r="504" spans="1:227" s="14" customFormat="1" ht="15.75">
      <c r="A504" s="21"/>
      <c r="B504" s="67"/>
      <c r="C504" s="67"/>
      <c r="D504" s="413"/>
      <c r="E504" s="21"/>
      <c r="F504" s="21"/>
      <c r="G504" s="368"/>
      <c r="H504" s="21"/>
      <c r="I504" s="75"/>
      <c r="J504" s="75"/>
      <c r="K504" s="75"/>
      <c r="L504" s="75"/>
      <c r="M504" s="350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</row>
    <row r="505" spans="1:227" s="14" customFormat="1" ht="15.75">
      <c r="A505" s="21"/>
      <c r="B505" s="67"/>
      <c r="C505" s="67"/>
      <c r="D505" s="413"/>
      <c r="E505" s="21"/>
      <c r="F505" s="21"/>
      <c r="G505" s="368"/>
      <c r="H505" s="21"/>
      <c r="I505" s="75"/>
      <c r="J505" s="75"/>
      <c r="K505" s="75"/>
      <c r="L505" s="75"/>
      <c r="M505" s="350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</row>
    <row r="506" spans="1:227" s="14" customFormat="1" ht="15.75">
      <c r="A506" s="21"/>
      <c r="B506" s="67"/>
      <c r="C506" s="67"/>
      <c r="D506" s="413"/>
      <c r="E506" s="21"/>
      <c r="F506" s="21"/>
      <c r="G506" s="368"/>
      <c r="H506" s="21"/>
      <c r="I506" s="75"/>
      <c r="J506" s="75"/>
      <c r="K506" s="75"/>
      <c r="L506" s="75"/>
      <c r="M506" s="350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</row>
    <row r="507" spans="1:227" s="14" customFormat="1" ht="15.75">
      <c r="A507" s="21"/>
      <c r="B507" s="67"/>
      <c r="C507" s="67"/>
      <c r="D507" s="413"/>
      <c r="E507" s="21"/>
      <c r="F507" s="21"/>
      <c r="G507" s="368"/>
      <c r="H507" s="21"/>
      <c r="I507" s="75"/>
      <c r="J507" s="75"/>
      <c r="K507" s="75"/>
      <c r="L507" s="75"/>
      <c r="M507" s="350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</row>
    <row r="508" spans="1:227" s="14" customFormat="1" ht="15.75">
      <c r="A508" s="21"/>
      <c r="B508" s="67"/>
      <c r="C508" s="67"/>
      <c r="D508" s="413"/>
      <c r="E508" s="21"/>
      <c r="F508" s="21"/>
      <c r="G508" s="368"/>
      <c r="H508" s="21"/>
      <c r="I508" s="75"/>
      <c r="J508" s="75"/>
      <c r="K508" s="75"/>
      <c r="L508" s="75"/>
      <c r="M508" s="350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</row>
    <row r="509" spans="1:227" s="14" customFormat="1" ht="15.75">
      <c r="A509" s="21"/>
      <c r="B509" s="67"/>
      <c r="C509" s="67"/>
      <c r="D509" s="413"/>
      <c r="E509" s="21"/>
      <c r="F509" s="21"/>
      <c r="G509" s="368"/>
      <c r="H509" s="21"/>
      <c r="I509" s="75"/>
      <c r="J509" s="75"/>
      <c r="K509" s="75"/>
      <c r="L509" s="75"/>
      <c r="M509" s="350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</row>
    <row r="510" spans="1:227" s="14" customFormat="1" ht="15.75">
      <c r="A510" s="21"/>
      <c r="B510" s="67"/>
      <c r="C510" s="67"/>
      <c r="D510" s="413"/>
      <c r="E510" s="21"/>
      <c r="F510" s="21"/>
      <c r="G510" s="368"/>
      <c r="H510" s="21"/>
      <c r="I510" s="75"/>
      <c r="J510" s="75"/>
      <c r="K510" s="75"/>
      <c r="L510" s="75"/>
      <c r="M510" s="350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</row>
    <row r="511" spans="1:227" s="14" customFormat="1" ht="15.75">
      <c r="A511" s="21"/>
      <c r="B511" s="67"/>
      <c r="C511" s="67"/>
      <c r="D511" s="413"/>
      <c r="E511" s="21"/>
      <c r="F511" s="21"/>
      <c r="G511" s="368"/>
      <c r="H511" s="21"/>
      <c r="I511" s="75"/>
      <c r="J511" s="75"/>
      <c r="K511" s="75"/>
      <c r="L511" s="75"/>
      <c r="M511" s="350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</row>
    <row r="512" spans="1:227" s="14" customFormat="1" ht="15.75">
      <c r="A512" s="21"/>
      <c r="B512" s="67"/>
      <c r="C512" s="67"/>
      <c r="D512" s="413"/>
      <c r="E512" s="21"/>
      <c r="F512" s="21"/>
      <c r="G512" s="368"/>
      <c r="H512" s="21"/>
      <c r="I512" s="75"/>
      <c r="J512" s="75"/>
      <c r="K512" s="75"/>
      <c r="L512" s="75"/>
      <c r="M512" s="350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</row>
    <row r="513" spans="1:227" s="14" customFormat="1" ht="15">
      <c r="A513" s="21"/>
      <c r="B513" s="65"/>
      <c r="C513" s="65"/>
      <c r="D513" s="379"/>
      <c r="E513" s="9"/>
      <c r="F513" s="9"/>
      <c r="G513" s="53"/>
      <c r="H513" s="9"/>
      <c r="I513" s="66"/>
      <c r="J513" s="66"/>
      <c r="K513" s="66"/>
      <c r="L513" s="66"/>
      <c r="M513" s="347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</row>
    <row r="514" spans="1:227" s="14" customFormat="1" ht="15">
      <c r="A514" s="21"/>
      <c r="B514" s="65"/>
      <c r="C514" s="65"/>
      <c r="D514" s="379"/>
      <c r="E514" s="9"/>
      <c r="F514" s="9"/>
      <c r="G514" s="53"/>
      <c r="H514" s="9"/>
      <c r="I514" s="66"/>
      <c r="J514" s="66"/>
      <c r="K514" s="66"/>
      <c r="L514" s="66"/>
      <c r="M514" s="347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</row>
    <row r="515" spans="1:227" s="14" customFormat="1" ht="15">
      <c r="A515" s="21"/>
      <c r="B515" s="65"/>
      <c r="C515" s="65"/>
      <c r="D515" s="379"/>
      <c r="E515" s="9"/>
      <c r="F515" s="9"/>
      <c r="G515" s="53"/>
      <c r="H515" s="9"/>
      <c r="I515" s="66"/>
      <c r="J515" s="66"/>
      <c r="K515" s="66"/>
      <c r="L515" s="66"/>
      <c r="M515" s="347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</row>
    <row r="516" spans="1:227" s="14" customFormat="1" ht="15">
      <c r="A516" s="21"/>
      <c r="B516" s="65"/>
      <c r="C516" s="65"/>
      <c r="D516" s="379"/>
      <c r="E516" s="9"/>
      <c r="F516" s="9"/>
      <c r="G516" s="53"/>
      <c r="H516" s="9"/>
      <c r="I516" s="66"/>
      <c r="J516" s="66"/>
      <c r="K516" s="66"/>
      <c r="L516" s="66"/>
      <c r="M516" s="347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</row>
    <row r="517" spans="1:227" s="14" customFormat="1" ht="15">
      <c r="A517" s="21"/>
      <c r="B517" s="65"/>
      <c r="C517" s="65"/>
      <c r="D517" s="379"/>
      <c r="E517" s="9"/>
      <c r="F517" s="9"/>
      <c r="G517" s="53"/>
      <c r="H517" s="9"/>
      <c r="I517" s="66"/>
      <c r="J517" s="66"/>
      <c r="K517" s="66"/>
      <c r="L517" s="66"/>
      <c r="M517" s="347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</row>
    <row r="518" spans="1:227" s="14" customFormat="1" ht="15">
      <c r="A518" s="21"/>
      <c r="B518" s="65"/>
      <c r="C518" s="65"/>
      <c r="D518" s="379"/>
      <c r="E518" s="9"/>
      <c r="F518" s="9"/>
      <c r="G518" s="53"/>
      <c r="H518" s="9"/>
      <c r="I518" s="66"/>
      <c r="J518" s="66"/>
      <c r="K518" s="66"/>
      <c r="L518" s="66"/>
      <c r="M518" s="347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</row>
    <row r="519" spans="1:227" s="14" customFormat="1" ht="15">
      <c r="A519" s="21"/>
      <c r="B519" s="65"/>
      <c r="C519" s="65"/>
      <c r="D519" s="379"/>
      <c r="E519" s="9"/>
      <c r="F519" s="9"/>
      <c r="G519" s="53"/>
      <c r="H519" s="9"/>
      <c r="I519" s="66"/>
      <c r="J519" s="66"/>
      <c r="K519" s="66"/>
      <c r="L519" s="66"/>
      <c r="M519" s="347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</row>
    <row r="520" spans="1:227" s="14" customFormat="1" ht="15">
      <c r="A520" s="21"/>
      <c r="B520" s="65"/>
      <c r="C520" s="65"/>
      <c r="D520" s="379"/>
      <c r="E520" s="9"/>
      <c r="F520" s="9"/>
      <c r="G520" s="53"/>
      <c r="H520" s="9"/>
      <c r="I520" s="66"/>
      <c r="J520" s="66"/>
      <c r="K520" s="66"/>
      <c r="L520" s="66"/>
      <c r="M520" s="347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</row>
    <row r="521" spans="1:227" s="14" customFormat="1" ht="15">
      <c r="A521" s="21"/>
      <c r="B521" s="65"/>
      <c r="C521" s="65"/>
      <c r="D521" s="379"/>
      <c r="E521" s="9"/>
      <c r="F521" s="9"/>
      <c r="G521" s="53"/>
      <c r="H521" s="9"/>
      <c r="I521" s="66"/>
      <c r="J521" s="66"/>
      <c r="K521" s="66"/>
      <c r="L521" s="66"/>
      <c r="M521" s="347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</row>
    <row r="522" spans="1:227" s="14" customFormat="1" ht="15">
      <c r="A522" s="21"/>
      <c r="B522" s="65"/>
      <c r="C522" s="65"/>
      <c r="D522" s="379"/>
      <c r="E522" s="9"/>
      <c r="F522" s="9"/>
      <c r="G522" s="53"/>
      <c r="H522" s="9"/>
      <c r="I522" s="66"/>
      <c r="J522" s="66"/>
      <c r="K522" s="66"/>
      <c r="L522" s="66"/>
      <c r="M522" s="347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</row>
    <row r="523" spans="1:227" s="14" customFormat="1" ht="15">
      <c r="A523" s="21"/>
      <c r="B523" s="65"/>
      <c r="C523" s="65"/>
      <c r="D523" s="379"/>
      <c r="E523" s="9"/>
      <c r="F523" s="9"/>
      <c r="G523" s="53"/>
      <c r="H523" s="9"/>
      <c r="I523" s="66"/>
      <c r="J523" s="66"/>
      <c r="K523" s="66"/>
      <c r="L523" s="66"/>
      <c r="M523" s="347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</row>
    <row r="524" spans="1:227" s="14" customFormat="1" ht="15">
      <c r="A524" s="21"/>
      <c r="B524" s="65"/>
      <c r="C524" s="65"/>
      <c r="D524" s="379"/>
      <c r="E524" s="9"/>
      <c r="F524" s="9"/>
      <c r="G524" s="53"/>
      <c r="H524" s="9"/>
      <c r="I524" s="66"/>
      <c r="J524" s="66"/>
      <c r="K524" s="66"/>
      <c r="L524" s="66"/>
      <c r="M524" s="347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</row>
    <row r="525" spans="1:227" s="14" customFormat="1" ht="15">
      <c r="A525" s="21"/>
      <c r="B525" s="65"/>
      <c r="C525" s="65"/>
      <c r="D525" s="379"/>
      <c r="E525" s="9"/>
      <c r="F525" s="9"/>
      <c r="G525" s="53"/>
      <c r="H525" s="9"/>
      <c r="I525" s="66"/>
      <c r="J525" s="66"/>
      <c r="K525" s="66"/>
      <c r="L525" s="66"/>
      <c r="M525" s="347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</row>
    <row r="526" spans="1:227" s="14" customFormat="1" ht="15">
      <c r="A526" s="21"/>
      <c r="B526" s="65"/>
      <c r="C526" s="65"/>
      <c r="D526" s="379"/>
      <c r="E526" s="9"/>
      <c r="F526" s="9"/>
      <c r="G526" s="53"/>
      <c r="H526" s="9"/>
      <c r="I526" s="66"/>
      <c r="J526" s="66"/>
      <c r="K526" s="66"/>
      <c r="L526" s="66"/>
      <c r="M526" s="347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</row>
    <row r="527" spans="1:227" s="14" customFormat="1" ht="15">
      <c r="A527" s="21"/>
      <c r="B527" s="65"/>
      <c r="C527" s="65"/>
      <c r="D527" s="379"/>
      <c r="E527" s="9"/>
      <c r="F527" s="9"/>
      <c r="G527" s="53"/>
      <c r="H527" s="9"/>
      <c r="I527" s="66"/>
      <c r="J527" s="66"/>
      <c r="K527" s="66"/>
      <c r="L527" s="66"/>
      <c r="M527" s="347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</row>
    <row r="528" spans="1:227" s="14" customFormat="1" ht="15">
      <c r="A528" s="21"/>
      <c r="B528" s="65"/>
      <c r="C528" s="65"/>
      <c r="D528" s="379"/>
      <c r="E528" s="9"/>
      <c r="F528" s="9"/>
      <c r="G528" s="53"/>
      <c r="H528" s="9"/>
      <c r="I528" s="66"/>
      <c r="J528" s="66"/>
      <c r="K528" s="66"/>
      <c r="L528" s="66"/>
      <c r="M528" s="347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</row>
    <row r="529" spans="1:227" s="14" customFormat="1" ht="15">
      <c r="A529" s="21"/>
      <c r="B529" s="65"/>
      <c r="C529" s="65"/>
      <c r="D529" s="379"/>
      <c r="E529" s="9"/>
      <c r="F529" s="9"/>
      <c r="G529" s="53"/>
      <c r="H529" s="9"/>
      <c r="I529" s="66"/>
      <c r="J529" s="66"/>
      <c r="K529" s="66"/>
      <c r="L529" s="66"/>
      <c r="M529" s="347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</row>
    <row r="530" spans="1:227" s="14" customFormat="1" ht="15">
      <c r="A530" s="21"/>
      <c r="B530" s="65"/>
      <c r="C530" s="65"/>
      <c r="D530" s="379"/>
      <c r="E530" s="9"/>
      <c r="F530" s="9"/>
      <c r="G530" s="53"/>
      <c r="H530" s="9"/>
      <c r="I530" s="66"/>
      <c r="J530" s="66"/>
      <c r="K530" s="66"/>
      <c r="L530" s="66"/>
      <c r="M530" s="347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</row>
    <row r="531" spans="1:227" s="14" customFormat="1" ht="15">
      <c r="A531" s="21"/>
      <c r="B531" s="65"/>
      <c r="C531" s="65"/>
      <c r="D531" s="379"/>
      <c r="E531" s="9"/>
      <c r="F531" s="9"/>
      <c r="G531" s="53"/>
      <c r="H531" s="9"/>
      <c r="I531" s="66"/>
      <c r="J531" s="66"/>
      <c r="K531" s="66"/>
      <c r="L531" s="66"/>
      <c r="M531" s="347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</row>
    <row r="532" spans="1:227" s="14" customFormat="1" ht="15">
      <c r="A532" s="21"/>
      <c r="B532" s="65"/>
      <c r="C532" s="65"/>
      <c r="D532" s="379"/>
      <c r="E532" s="9"/>
      <c r="F532" s="9"/>
      <c r="G532" s="53"/>
      <c r="H532" s="9"/>
      <c r="I532" s="66"/>
      <c r="J532" s="66"/>
      <c r="K532" s="66"/>
      <c r="L532" s="66"/>
      <c r="M532" s="347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</row>
    <row r="533" spans="1:227" s="14" customFormat="1" ht="15">
      <c r="A533" s="21"/>
      <c r="B533" s="65"/>
      <c r="C533" s="65"/>
      <c r="D533" s="379"/>
      <c r="E533" s="9"/>
      <c r="F533" s="9"/>
      <c r="G533" s="53"/>
      <c r="H533" s="9"/>
      <c r="I533" s="66"/>
      <c r="J533" s="66"/>
      <c r="K533" s="66"/>
      <c r="L533" s="66"/>
      <c r="M533" s="347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</row>
    <row r="534" spans="1:227" s="14" customFormat="1" ht="15">
      <c r="A534" s="21"/>
      <c r="B534" s="65"/>
      <c r="C534" s="65"/>
      <c r="D534" s="379"/>
      <c r="E534" s="9"/>
      <c r="F534" s="9"/>
      <c r="G534" s="53"/>
      <c r="H534" s="9"/>
      <c r="I534" s="66"/>
      <c r="J534" s="66"/>
      <c r="K534" s="66"/>
      <c r="L534" s="66"/>
      <c r="M534" s="347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</row>
    <row r="535" spans="1:227" s="14" customFormat="1" ht="15">
      <c r="A535" s="21"/>
      <c r="B535" s="65"/>
      <c r="C535" s="65"/>
      <c r="D535" s="379"/>
      <c r="E535" s="9"/>
      <c r="F535" s="9"/>
      <c r="G535" s="53"/>
      <c r="H535" s="9"/>
      <c r="I535" s="66"/>
      <c r="J535" s="66"/>
      <c r="K535" s="66"/>
      <c r="L535" s="66"/>
      <c r="M535" s="347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</row>
    <row r="536" spans="1:227" s="14" customFormat="1" ht="15">
      <c r="A536" s="21"/>
      <c r="B536" s="65"/>
      <c r="C536" s="65"/>
      <c r="D536" s="379"/>
      <c r="E536" s="9"/>
      <c r="F536" s="9"/>
      <c r="G536" s="53"/>
      <c r="H536" s="9"/>
      <c r="I536" s="66"/>
      <c r="J536" s="66"/>
      <c r="K536" s="66"/>
      <c r="L536" s="66"/>
      <c r="M536" s="347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</row>
    <row r="537" spans="1:227" s="14" customFormat="1" ht="15">
      <c r="A537" s="21"/>
      <c r="B537" s="65"/>
      <c r="C537" s="65"/>
      <c r="D537" s="379"/>
      <c r="E537" s="9"/>
      <c r="F537" s="9"/>
      <c r="G537" s="53"/>
      <c r="H537" s="9"/>
      <c r="I537" s="66"/>
      <c r="J537" s="66"/>
      <c r="K537" s="66"/>
      <c r="L537" s="66"/>
      <c r="M537" s="347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</row>
    <row r="538" spans="1:227" s="14" customFormat="1" ht="15">
      <c r="A538" s="21"/>
      <c r="B538" s="65"/>
      <c r="C538" s="65"/>
      <c r="D538" s="379"/>
      <c r="E538" s="9"/>
      <c r="F538" s="9"/>
      <c r="G538" s="53"/>
      <c r="H538" s="9"/>
      <c r="I538" s="66"/>
      <c r="J538" s="66"/>
      <c r="K538" s="66"/>
      <c r="L538" s="66"/>
      <c r="M538" s="347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</row>
    <row r="539" spans="1:227" s="14" customFormat="1" ht="15">
      <c r="A539" s="21"/>
      <c r="B539" s="65"/>
      <c r="C539" s="65"/>
      <c r="D539" s="379"/>
      <c r="E539" s="9"/>
      <c r="F539" s="9"/>
      <c r="G539" s="53"/>
      <c r="H539" s="9"/>
      <c r="I539" s="66"/>
      <c r="J539" s="66"/>
      <c r="K539" s="66"/>
      <c r="L539" s="66"/>
      <c r="M539" s="347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</row>
    <row r="540" spans="1:227" s="14" customFormat="1" ht="15">
      <c r="A540" s="21"/>
      <c r="B540" s="65"/>
      <c r="C540" s="65"/>
      <c r="D540" s="379"/>
      <c r="E540" s="9"/>
      <c r="F540" s="9"/>
      <c r="G540" s="53"/>
      <c r="H540" s="9"/>
      <c r="I540" s="66"/>
      <c r="J540" s="66"/>
      <c r="K540" s="66"/>
      <c r="L540" s="66"/>
      <c r="M540" s="347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</row>
    <row r="541" spans="1:227" s="14" customFormat="1" ht="15">
      <c r="A541" s="21"/>
      <c r="B541" s="65"/>
      <c r="C541" s="65"/>
      <c r="D541" s="379"/>
      <c r="E541" s="9"/>
      <c r="F541" s="9"/>
      <c r="G541" s="53"/>
      <c r="H541" s="9"/>
      <c r="I541" s="66"/>
      <c r="J541" s="66"/>
      <c r="K541" s="66"/>
      <c r="L541" s="66"/>
      <c r="M541" s="347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</row>
    <row r="542" spans="1:227" s="14" customFormat="1" ht="15">
      <c r="A542" s="21"/>
      <c r="B542" s="65"/>
      <c r="C542" s="65"/>
      <c r="D542" s="379"/>
      <c r="E542" s="9"/>
      <c r="F542" s="9"/>
      <c r="G542" s="53"/>
      <c r="H542" s="9"/>
      <c r="I542" s="66"/>
      <c r="J542" s="66"/>
      <c r="K542" s="66"/>
      <c r="L542" s="66"/>
      <c r="M542" s="347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</row>
    <row r="543" spans="1:227" s="14" customFormat="1" ht="15">
      <c r="A543" s="21"/>
      <c r="B543" s="65"/>
      <c r="C543" s="65"/>
      <c r="D543" s="379"/>
      <c r="E543" s="9"/>
      <c r="F543" s="9"/>
      <c r="G543" s="53"/>
      <c r="H543" s="9"/>
      <c r="I543" s="66"/>
      <c r="J543" s="66"/>
      <c r="K543" s="66"/>
      <c r="L543" s="66"/>
      <c r="M543" s="347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</row>
    <row r="544" spans="1:227" s="14" customFormat="1" ht="15">
      <c r="A544" s="21"/>
      <c r="B544" s="65"/>
      <c r="C544" s="65"/>
      <c r="D544" s="379"/>
      <c r="E544" s="9"/>
      <c r="F544" s="9"/>
      <c r="G544" s="53"/>
      <c r="H544" s="9"/>
      <c r="I544" s="66"/>
      <c r="J544" s="66"/>
      <c r="K544" s="66"/>
      <c r="L544" s="66"/>
      <c r="M544" s="347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</row>
    <row r="545" spans="1:227" s="14" customFormat="1" ht="15">
      <c r="A545" s="21"/>
      <c r="B545" s="65"/>
      <c r="C545" s="65"/>
      <c r="D545" s="379"/>
      <c r="E545" s="9"/>
      <c r="F545" s="9"/>
      <c r="G545" s="53"/>
      <c r="H545" s="9"/>
      <c r="I545" s="66"/>
      <c r="J545" s="66"/>
      <c r="K545" s="66"/>
      <c r="L545" s="66"/>
      <c r="M545" s="347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</row>
    <row r="546" spans="1:227" s="14" customFormat="1" ht="15">
      <c r="A546" s="21"/>
      <c r="B546" s="65"/>
      <c r="C546" s="65"/>
      <c r="D546" s="379"/>
      <c r="E546" s="9"/>
      <c r="F546" s="9"/>
      <c r="G546" s="53"/>
      <c r="H546" s="9"/>
      <c r="I546" s="66"/>
      <c r="J546" s="66"/>
      <c r="K546" s="66"/>
      <c r="L546" s="66"/>
      <c r="M546" s="347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</row>
    <row r="547" spans="1:227" s="14" customFormat="1" ht="15">
      <c r="A547" s="21"/>
      <c r="B547" s="65"/>
      <c r="C547" s="65"/>
      <c r="D547" s="379"/>
      <c r="E547" s="9"/>
      <c r="F547" s="9"/>
      <c r="G547" s="53"/>
      <c r="H547" s="9"/>
      <c r="I547" s="66"/>
      <c r="J547" s="66"/>
      <c r="K547" s="66"/>
      <c r="L547" s="66"/>
      <c r="M547" s="347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</row>
    <row r="548" spans="1:227" s="14" customFormat="1" ht="15">
      <c r="A548" s="21"/>
      <c r="B548" s="65"/>
      <c r="C548" s="65"/>
      <c r="D548" s="379"/>
      <c r="E548" s="9"/>
      <c r="F548" s="9"/>
      <c r="G548" s="53"/>
      <c r="H548" s="9"/>
      <c r="I548" s="66"/>
      <c r="J548" s="66"/>
      <c r="K548" s="66"/>
      <c r="L548" s="66"/>
      <c r="M548" s="347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</row>
    <row r="549" spans="1:227" s="14" customFormat="1" ht="15">
      <c r="A549" s="21"/>
      <c r="B549" s="65"/>
      <c r="C549" s="65"/>
      <c r="D549" s="379"/>
      <c r="E549" s="9"/>
      <c r="F549" s="9"/>
      <c r="G549" s="53"/>
      <c r="H549" s="9"/>
      <c r="I549" s="66"/>
      <c r="J549" s="66"/>
      <c r="K549" s="66"/>
      <c r="L549" s="66"/>
      <c r="M549" s="347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</row>
    <row r="550" spans="1:227" s="14" customFormat="1" ht="15">
      <c r="A550" s="21"/>
      <c r="B550" s="65"/>
      <c r="C550" s="65"/>
      <c r="D550" s="379"/>
      <c r="E550" s="9"/>
      <c r="F550" s="9"/>
      <c r="G550" s="53"/>
      <c r="H550" s="9"/>
      <c r="I550" s="66"/>
      <c r="J550" s="66"/>
      <c r="K550" s="66"/>
      <c r="L550" s="66"/>
      <c r="M550" s="347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</row>
    <row r="551" spans="1:227" s="14" customFormat="1" ht="15">
      <c r="A551" s="21"/>
      <c r="B551" s="65"/>
      <c r="C551" s="65"/>
      <c r="D551" s="379"/>
      <c r="E551" s="9"/>
      <c r="F551" s="9"/>
      <c r="G551" s="53"/>
      <c r="H551" s="9"/>
      <c r="I551" s="66"/>
      <c r="J551" s="66"/>
      <c r="K551" s="66"/>
      <c r="L551" s="66"/>
      <c r="M551" s="347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</row>
    <row r="552" spans="1:227" s="14" customFormat="1" ht="15">
      <c r="A552" s="21"/>
      <c r="B552" s="65"/>
      <c r="C552" s="65"/>
      <c r="D552" s="379"/>
      <c r="E552" s="9"/>
      <c r="F552" s="9"/>
      <c r="G552" s="53"/>
      <c r="H552" s="9"/>
      <c r="I552" s="66"/>
      <c r="J552" s="66"/>
      <c r="K552" s="66"/>
      <c r="L552" s="66"/>
      <c r="M552" s="347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</row>
    <row r="553" spans="1:227" s="14" customFormat="1" ht="15">
      <c r="A553" s="21"/>
      <c r="B553" s="65"/>
      <c r="C553" s="65"/>
      <c r="D553" s="379"/>
      <c r="E553" s="9"/>
      <c r="F553" s="9"/>
      <c r="G553" s="53"/>
      <c r="H553" s="9"/>
      <c r="I553" s="66"/>
      <c r="J553" s="66"/>
      <c r="K553" s="66"/>
      <c r="L553" s="66"/>
      <c r="M553" s="347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</row>
    <row r="554" spans="1:227" s="14" customFormat="1" ht="15">
      <c r="A554" s="21"/>
      <c r="B554" s="65"/>
      <c r="C554" s="65"/>
      <c r="D554" s="379"/>
      <c r="E554" s="9"/>
      <c r="F554" s="9"/>
      <c r="G554" s="53"/>
      <c r="H554" s="9"/>
      <c r="I554" s="66"/>
      <c r="J554" s="66"/>
      <c r="K554" s="66"/>
      <c r="L554" s="66"/>
      <c r="M554" s="347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</row>
    <row r="555" spans="1:227" s="14" customFormat="1" ht="15">
      <c r="A555" s="21"/>
      <c r="B555" s="65"/>
      <c r="C555" s="65"/>
      <c r="D555" s="379"/>
      <c r="E555" s="9"/>
      <c r="F555" s="9"/>
      <c r="G555" s="53"/>
      <c r="H555" s="9"/>
      <c r="I555" s="66"/>
      <c r="J555" s="66"/>
      <c r="K555" s="66"/>
      <c r="L555" s="66"/>
      <c r="M555" s="347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</row>
    <row r="556" spans="1:227" s="14" customFormat="1" ht="15">
      <c r="A556" s="21"/>
      <c r="B556" s="65"/>
      <c r="C556" s="65"/>
      <c r="D556" s="379"/>
      <c r="E556" s="9"/>
      <c r="F556" s="9"/>
      <c r="G556" s="53"/>
      <c r="H556" s="9"/>
      <c r="I556" s="66"/>
      <c r="J556" s="66"/>
      <c r="K556" s="66"/>
      <c r="L556" s="66"/>
      <c r="M556" s="347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</row>
    <row r="557" spans="1:227" s="14" customFormat="1" ht="15">
      <c r="A557" s="21"/>
      <c r="B557" s="65"/>
      <c r="C557" s="65"/>
      <c r="D557" s="379"/>
      <c r="E557" s="9"/>
      <c r="F557" s="9"/>
      <c r="G557" s="53"/>
      <c r="H557" s="9"/>
      <c r="I557" s="66"/>
      <c r="J557" s="66"/>
      <c r="K557" s="66"/>
      <c r="L557" s="66"/>
      <c r="M557" s="347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</row>
    <row r="558" spans="1:227" s="14" customFormat="1" ht="15">
      <c r="A558" s="21"/>
      <c r="B558" s="65"/>
      <c r="C558" s="65"/>
      <c r="D558" s="379"/>
      <c r="E558" s="9"/>
      <c r="F558" s="9"/>
      <c r="G558" s="53"/>
      <c r="H558" s="9"/>
      <c r="I558" s="66"/>
      <c r="J558" s="66"/>
      <c r="K558" s="66"/>
      <c r="L558" s="66"/>
      <c r="M558" s="347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</row>
    <row r="559" spans="1:227" s="14" customFormat="1" ht="15">
      <c r="A559" s="21"/>
      <c r="B559" s="65"/>
      <c r="C559" s="65"/>
      <c r="D559" s="379"/>
      <c r="E559" s="9"/>
      <c r="F559" s="9"/>
      <c r="G559" s="53"/>
      <c r="H559" s="9"/>
      <c r="I559" s="66"/>
      <c r="J559" s="66"/>
      <c r="K559" s="66"/>
      <c r="L559" s="66"/>
      <c r="M559" s="347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</row>
    <row r="560" spans="1:227" s="14" customFormat="1" ht="15">
      <c r="A560" s="21"/>
      <c r="B560" s="65"/>
      <c r="C560" s="65"/>
      <c r="D560" s="379"/>
      <c r="E560" s="9"/>
      <c r="F560" s="9"/>
      <c r="G560" s="53"/>
      <c r="H560" s="9"/>
      <c r="I560" s="66"/>
      <c r="J560" s="66"/>
      <c r="K560" s="66"/>
      <c r="L560" s="66"/>
      <c r="M560" s="347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</row>
    <row r="561" spans="1:227" s="14" customFormat="1" ht="15">
      <c r="A561" s="21"/>
      <c r="B561" s="65"/>
      <c r="C561" s="65"/>
      <c r="D561" s="379"/>
      <c r="E561" s="9"/>
      <c r="F561" s="9"/>
      <c r="G561" s="53"/>
      <c r="H561" s="9"/>
      <c r="I561" s="66"/>
      <c r="J561" s="66"/>
      <c r="K561" s="66"/>
      <c r="L561" s="66"/>
      <c r="M561" s="347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</row>
    <row r="562" spans="1:227" s="14" customFormat="1" ht="15">
      <c r="A562" s="21"/>
      <c r="B562" s="65"/>
      <c r="C562" s="65"/>
      <c r="D562" s="379"/>
      <c r="E562" s="9"/>
      <c r="F562" s="9"/>
      <c r="G562" s="53"/>
      <c r="H562" s="9"/>
      <c r="I562" s="66"/>
      <c r="J562" s="66"/>
      <c r="K562" s="66"/>
      <c r="L562" s="66"/>
      <c r="M562" s="347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</row>
    <row r="563" spans="1:227" s="14" customFormat="1" ht="15">
      <c r="A563" s="21"/>
      <c r="B563" s="65"/>
      <c r="C563" s="65"/>
      <c r="D563" s="379"/>
      <c r="E563" s="9"/>
      <c r="F563" s="9"/>
      <c r="G563" s="53"/>
      <c r="H563" s="9"/>
      <c r="I563" s="66"/>
      <c r="J563" s="66"/>
      <c r="K563" s="66"/>
      <c r="L563" s="66"/>
      <c r="M563" s="347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</row>
    <row r="564" spans="1:227" s="14" customFormat="1" ht="15">
      <c r="A564" s="21"/>
      <c r="B564" s="65"/>
      <c r="C564" s="65"/>
      <c r="D564" s="379"/>
      <c r="E564" s="9"/>
      <c r="F564" s="9"/>
      <c r="G564" s="53"/>
      <c r="H564" s="9"/>
      <c r="I564" s="66"/>
      <c r="J564" s="66"/>
      <c r="K564" s="66"/>
      <c r="L564" s="66"/>
      <c r="M564" s="347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</row>
    <row r="565" spans="1:227" s="14" customFormat="1" ht="15">
      <c r="A565" s="21"/>
      <c r="B565" s="65"/>
      <c r="C565" s="65"/>
      <c r="D565" s="379"/>
      <c r="E565" s="9"/>
      <c r="F565" s="9"/>
      <c r="G565" s="53"/>
      <c r="H565" s="9"/>
      <c r="I565" s="66"/>
      <c r="J565" s="66"/>
      <c r="K565" s="66"/>
      <c r="L565" s="66"/>
      <c r="M565" s="347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</row>
    <row r="566" spans="1:227" s="14" customFormat="1" ht="15">
      <c r="A566" s="21"/>
      <c r="B566" s="65"/>
      <c r="C566" s="65"/>
      <c r="D566" s="379"/>
      <c r="E566" s="9"/>
      <c r="F566" s="9"/>
      <c r="G566" s="53"/>
      <c r="H566" s="9"/>
      <c r="I566" s="66"/>
      <c r="J566" s="66"/>
      <c r="K566" s="66"/>
      <c r="L566" s="66"/>
      <c r="M566" s="347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</row>
    <row r="567" spans="1:227" s="14" customFormat="1" ht="15">
      <c r="A567" s="21"/>
      <c r="B567" s="65"/>
      <c r="C567" s="65"/>
      <c r="D567" s="379"/>
      <c r="E567" s="9"/>
      <c r="F567" s="9"/>
      <c r="G567" s="53"/>
      <c r="H567" s="9"/>
      <c r="I567" s="66"/>
      <c r="J567" s="66"/>
      <c r="K567" s="66"/>
      <c r="L567" s="66"/>
      <c r="M567" s="347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</row>
    <row r="568" spans="1:227" s="14" customFormat="1" ht="15">
      <c r="A568" s="21"/>
      <c r="B568" s="65"/>
      <c r="C568" s="65"/>
      <c r="D568" s="379"/>
      <c r="E568" s="9"/>
      <c r="F568" s="9"/>
      <c r="G568" s="53"/>
      <c r="H568" s="9"/>
      <c r="I568" s="66"/>
      <c r="J568" s="66"/>
      <c r="K568" s="66"/>
      <c r="L568" s="66"/>
      <c r="M568" s="347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</row>
    <row r="569" spans="1:227" s="14" customFormat="1" ht="15">
      <c r="A569" s="21"/>
      <c r="B569" s="65"/>
      <c r="C569" s="65"/>
      <c r="D569" s="379"/>
      <c r="E569" s="9"/>
      <c r="F569" s="9"/>
      <c r="G569" s="53"/>
      <c r="H569" s="9"/>
      <c r="I569" s="66"/>
      <c r="J569" s="66"/>
      <c r="K569" s="66"/>
      <c r="L569" s="66"/>
      <c r="M569" s="347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</row>
    <row r="570" spans="1:227" s="14" customFormat="1" ht="15">
      <c r="A570" s="21"/>
      <c r="B570" s="65"/>
      <c r="C570" s="65"/>
      <c r="D570" s="379"/>
      <c r="E570" s="9"/>
      <c r="F570" s="9"/>
      <c r="G570" s="53"/>
      <c r="H570" s="9"/>
      <c r="I570" s="66"/>
      <c r="J570" s="66"/>
      <c r="K570" s="66"/>
      <c r="L570" s="66"/>
      <c r="M570" s="347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</row>
    <row r="571" spans="1:227" s="14" customFormat="1" ht="15">
      <c r="A571" s="21"/>
      <c r="B571" s="65"/>
      <c r="C571" s="65"/>
      <c r="D571" s="379"/>
      <c r="E571" s="9"/>
      <c r="F571" s="9"/>
      <c r="G571" s="53"/>
      <c r="H571" s="9"/>
      <c r="I571" s="66"/>
      <c r="J571" s="66"/>
      <c r="K571" s="66"/>
      <c r="L571" s="66"/>
      <c r="M571" s="347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</row>
    <row r="572" spans="1:227" s="14" customFormat="1" ht="15">
      <c r="A572" s="21"/>
      <c r="B572" s="65"/>
      <c r="C572" s="65"/>
      <c r="D572" s="379"/>
      <c r="E572" s="9"/>
      <c r="F572" s="9"/>
      <c r="G572" s="53"/>
      <c r="H572" s="9"/>
      <c r="I572" s="66"/>
      <c r="J572" s="66"/>
      <c r="K572" s="66"/>
      <c r="L572" s="66"/>
      <c r="M572" s="347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</row>
    <row r="573" spans="1:227" s="14" customFormat="1" ht="15">
      <c r="A573" s="21"/>
      <c r="B573" s="65"/>
      <c r="C573" s="65"/>
      <c r="D573" s="379"/>
      <c r="E573" s="9"/>
      <c r="F573" s="9"/>
      <c r="G573" s="53"/>
      <c r="H573" s="9"/>
      <c r="I573" s="66"/>
      <c r="J573" s="66"/>
      <c r="K573" s="66"/>
      <c r="L573" s="66"/>
      <c r="M573" s="347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</row>
    <row r="574" spans="1:227" s="14" customFormat="1" ht="15">
      <c r="A574" s="21"/>
      <c r="B574" s="65"/>
      <c r="C574" s="65"/>
      <c r="D574" s="379"/>
      <c r="E574" s="9"/>
      <c r="F574" s="9"/>
      <c r="G574" s="53"/>
      <c r="H574" s="9"/>
      <c r="I574" s="66"/>
      <c r="J574" s="66"/>
      <c r="K574" s="66"/>
      <c r="L574" s="66"/>
      <c r="M574" s="347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</row>
    <row r="575" spans="1:227" s="14" customFormat="1" ht="15">
      <c r="A575" s="21"/>
      <c r="B575" s="65"/>
      <c r="C575" s="65"/>
      <c r="D575" s="379"/>
      <c r="E575" s="9"/>
      <c r="F575" s="9"/>
      <c r="G575" s="53"/>
      <c r="H575" s="9"/>
      <c r="I575" s="66"/>
      <c r="J575" s="66"/>
      <c r="K575" s="66"/>
      <c r="L575" s="66"/>
      <c r="M575" s="347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</row>
    <row r="576" spans="1:227" s="14" customFormat="1" ht="15">
      <c r="A576" s="21"/>
      <c r="B576" s="65"/>
      <c r="C576" s="65"/>
      <c r="D576" s="379"/>
      <c r="E576" s="9"/>
      <c r="F576" s="9"/>
      <c r="G576" s="53"/>
      <c r="H576" s="9"/>
      <c r="I576" s="66"/>
      <c r="J576" s="66"/>
      <c r="K576" s="66"/>
      <c r="L576" s="66"/>
      <c r="M576" s="347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</row>
    <row r="577" spans="1:227" s="14" customFormat="1" ht="15">
      <c r="A577" s="21"/>
      <c r="B577" s="65"/>
      <c r="C577" s="65"/>
      <c r="D577" s="379"/>
      <c r="E577" s="9"/>
      <c r="F577" s="9"/>
      <c r="G577" s="53"/>
      <c r="H577" s="9"/>
      <c r="I577" s="66"/>
      <c r="J577" s="66"/>
      <c r="K577" s="66"/>
      <c r="L577" s="66"/>
      <c r="M577" s="347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</row>
    <row r="578" spans="1:227" s="14" customFormat="1" ht="15">
      <c r="A578" s="21"/>
      <c r="B578" s="65"/>
      <c r="C578" s="65"/>
      <c r="D578" s="379"/>
      <c r="E578" s="9"/>
      <c r="F578" s="9"/>
      <c r="G578" s="53"/>
      <c r="H578" s="9"/>
      <c r="I578" s="66"/>
      <c r="J578" s="66"/>
      <c r="K578" s="66"/>
      <c r="L578" s="66"/>
      <c r="M578" s="347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</row>
    <row r="579" spans="1:227" s="14" customFormat="1" ht="15">
      <c r="A579" s="21"/>
      <c r="B579" s="65"/>
      <c r="C579" s="65"/>
      <c r="D579" s="379"/>
      <c r="E579" s="9"/>
      <c r="F579" s="9"/>
      <c r="G579" s="53"/>
      <c r="H579" s="9"/>
      <c r="I579" s="66"/>
      <c r="J579" s="66"/>
      <c r="K579" s="66"/>
      <c r="L579" s="66"/>
      <c r="M579" s="347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</row>
    <row r="580" spans="1:227" s="14" customFormat="1" ht="15">
      <c r="A580" s="21"/>
      <c r="B580" s="65"/>
      <c r="C580" s="65"/>
      <c r="D580" s="379"/>
      <c r="E580" s="9"/>
      <c r="F580" s="9"/>
      <c r="G580" s="53"/>
      <c r="H580" s="9"/>
      <c r="I580" s="66"/>
      <c r="J580" s="66"/>
      <c r="K580" s="66"/>
      <c r="L580" s="66"/>
      <c r="M580" s="347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</row>
    <row r="581" spans="1:227" s="14" customFormat="1" ht="15">
      <c r="A581" s="21"/>
      <c r="B581" s="65"/>
      <c r="C581" s="65"/>
      <c r="D581" s="379"/>
      <c r="E581" s="9"/>
      <c r="F581" s="9"/>
      <c r="G581" s="53"/>
      <c r="H581" s="9"/>
      <c r="I581" s="66"/>
      <c r="J581" s="66"/>
      <c r="K581" s="66"/>
      <c r="L581" s="66"/>
      <c r="M581" s="347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</row>
    <row r="582" spans="1:227" s="14" customFormat="1" ht="15">
      <c r="A582" s="21"/>
      <c r="B582" s="65"/>
      <c r="C582" s="65"/>
      <c r="D582" s="379"/>
      <c r="E582" s="9"/>
      <c r="F582" s="9"/>
      <c r="G582" s="53"/>
      <c r="H582" s="9"/>
      <c r="I582" s="66"/>
      <c r="J582" s="66"/>
      <c r="K582" s="66"/>
      <c r="L582" s="66"/>
      <c r="M582" s="347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</row>
    <row r="583" spans="1:227" s="14" customFormat="1" ht="15">
      <c r="A583" s="21"/>
      <c r="B583" s="65"/>
      <c r="C583" s="65"/>
      <c r="D583" s="379"/>
      <c r="E583" s="9"/>
      <c r="F583" s="9"/>
      <c r="G583" s="53"/>
      <c r="H583" s="9"/>
      <c r="I583" s="66"/>
      <c r="J583" s="66"/>
      <c r="K583" s="66"/>
      <c r="L583" s="66"/>
      <c r="M583" s="347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</row>
    <row r="584" spans="1:227" s="14" customFormat="1" ht="15">
      <c r="A584" s="21"/>
      <c r="B584" s="65"/>
      <c r="C584" s="65"/>
      <c r="D584" s="379"/>
      <c r="E584" s="9"/>
      <c r="F584" s="9"/>
      <c r="G584" s="53"/>
      <c r="H584" s="9"/>
      <c r="I584" s="66"/>
      <c r="J584" s="66"/>
      <c r="K584" s="66"/>
      <c r="L584" s="66"/>
      <c r="M584" s="347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</row>
    <row r="585" spans="1:227" s="14" customFormat="1" ht="15">
      <c r="A585" s="21"/>
      <c r="B585" s="65"/>
      <c r="C585" s="65"/>
      <c r="D585" s="379"/>
      <c r="E585" s="9"/>
      <c r="F585" s="9"/>
      <c r="G585" s="53"/>
      <c r="H585" s="9"/>
      <c r="I585" s="66"/>
      <c r="J585" s="66"/>
      <c r="K585" s="66"/>
      <c r="L585" s="66"/>
      <c r="M585" s="347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</row>
    <row r="586" spans="1:227" s="14" customFormat="1" ht="15">
      <c r="A586" s="21"/>
      <c r="B586" s="65"/>
      <c r="C586" s="65"/>
      <c r="D586" s="379"/>
      <c r="E586" s="9"/>
      <c r="F586" s="9"/>
      <c r="G586" s="53"/>
      <c r="H586" s="9"/>
      <c r="I586" s="66"/>
      <c r="J586" s="66"/>
      <c r="K586" s="66"/>
      <c r="L586" s="66"/>
      <c r="M586" s="347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</row>
    <row r="587" spans="1:227" s="14" customFormat="1" ht="15">
      <c r="A587" s="21"/>
      <c r="B587" s="65"/>
      <c r="C587" s="65"/>
      <c r="D587" s="379"/>
      <c r="E587" s="9"/>
      <c r="F587" s="9"/>
      <c r="G587" s="53"/>
      <c r="H587" s="9"/>
      <c r="I587" s="66"/>
      <c r="J587" s="66"/>
      <c r="K587" s="66"/>
      <c r="L587" s="66"/>
      <c r="M587" s="347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</row>
    <row r="588" spans="1:227" s="14" customFormat="1" ht="15">
      <c r="A588" s="21"/>
      <c r="B588" s="65"/>
      <c r="C588" s="65"/>
      <c r="D588" s="379"/>
      <c r="E588" s="9"/>
      <c r="F588" s="9"/>
      <c r="G588" s="53"/>
      <c r="H588" s="9"/>
      <c r="I588" s="66"/>
      <c r="J588" s="66"/>
      <c r="K588" s="66"/>
      <c r="L588" s="66"/>
      <c r="M588" s="347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</row>
    <row r="589" spans="1:227" s="14" customFormat="1" ht="15">
      <c r="A589" s="21"/>
      <c r="B589" s="65"/>
      <c r="C589" s="65"/>
      <c r="D589" s="379"/>
      <c r="E589" s="9"/>
      <c r="F589" s="9"/>
      <c r="G589" s="53"/>
      <c r="H589" s="9"/>
      <c r="I589" s="66"/>
      <c r="J589" s="66"/>
      <c r="K589" s="66"/>
      <c r="L589" s="66"/>
      <c r="M589" s="347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</row>
    <row r="590" spans="1:227" s="14" customFormat="1" ht="15">
      <c r="A590" s="21"/>
      <c r="B590" s="65"/>
      <c r="C590" s="65"/>
      <c r="D590" s="379"/>
      <c r="E590" s="9"/>
      <c r="F590" s="9"/>
      <c r="G590" s="53"/>
      <c r="H590" s="9"/>
      <c r="I590" s="66"/>
      <c r="J590" s="66"/>
      <c r="K590" s="66"/>
      <c r="L590" s="66"/>
      <c r="M590" s="347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</row>
    <row r="591" spans="1:227" s="14" customFormat="1" ht="15">
      <c r="A591" s="21"/>
      <c r="B591" s="65"/>
      <c r="C591" s="65"/>
      <c r="D591" s="379"/>
      <c r="E591" s="9"/>
      <c r="F591" s="9"/>
      <c r="G591" s="53"/>
      <c r="H591" s="9"/>
      <c r="I591" s="66"/>
      <c r="J591" s="66"/>
      <c r="K591" s="66"/>
      <c r="L591" s="66"/>
      <c r="M591" s="347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</row>
    <row r="592" spans="1:227" s="14" customFormat="1" ht="15">
      <c r="A592" s="21"/>
      <c r="B592" s="65"/>
      <c r="C592" s="65"/>
      <c r="D592" s="379"/>
      <c r="E592" s="9"/>
      <c r="F592" s="9"/>
      <c r="G592" s="53"/>
      <c r="H592" s="9"/>
      <c r="I592" s="66"/>
      <c r="J592" s="66"/>
      <c r="K592" s="66"/>
      <c r="L592" s="66"/>
      <c r="M592" s="347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</row>
    <row r="593" spans="1:227" s="14" customFormat="1" ht="15">
      <c r="A593" s="21"/>
      <c r="B593" s="65"/>
      <c r="C593" s="65"/>
      <c r="D593" s="379"/>
      <c r="E593" s="9"/>
      <c r="F593" s="9"/>
      <c r="G593" s="53"/>
      <c r="H593" s="9"/>
      <c r="I593" s="66"/>
      <c r="J593" s="66"/>
      <c r="K593" s="66"/>
      <c r="L593" s="66"/>
      <c r="M593" s="347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</row>
    <row r="594" spans="1:227" s="14" customFormat="1" ht="15">
      <c r="A594" s="21"/>
      <c r="B594" s="65"/>
      <c r="C594" s="65"/>
      <c r="D594" s="379"/>
      <c r="E594" s="9"/>
      <c r="F594" s="9"/>
      <c r="G594" s="53"/>
      <c r="H594" s="9"/>
      <c r="I594" s="66"/>
      <c r="J594" s="66"/>
      <c r="K594" s="66"/>
      <c r="L594" s="66"/>
      <c r="M594" s="347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</row>
    <row r="595" spans="1:227" s="14" customFormat="1" ht="15">
      <c r="A595" s="21"/>
      <c r="B595" s="65"/>
      <c r="C595" s="65"/>
      <c r="D595" s="379"/>
      <c r="E595" s="9"/>
      <c r="F595" s="9"/>
      <c r="G595" s="53"/>
      <c r="H595" s="9"/>
      <c r="I595" s="66"/>
      <c r="J595" s="66"/>
      <c r="K595" s="66"/>
      <c r="L595" s="66"/>
      <c r="M595" s="347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</row>
    <row r="596" spans="1:227" s="14" customFormat="1" ht="15">
      <c r="A596" s="21"/>
      <c r="B596" s="65"/>
      <c r="C596" s="65"/>
      <c r="D596" s="379"/>
      <c r="E596" s="9"/>
      <c r="F596" s="9"/>
      <c r="G596" s="53"/>
      <c r="H596" s="9"/>
      <c r="I596" s="66"/>
      <c r="J596" s="66"/>
      <c r="K596" s="66"/>
      <c r="L596" s="66"/>
      <c r="M596" s="347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</row>
    <row r="597" spans="1:227" s="14" customFormat="1" ht="15">
      <c r="A597" s="21"/>
      <c r="B597" s="65"/>
      <c r="C597" s="65"/>
      <c r="D597" s="379"/>
      <c r="E597" s="9"/>
      <c r="F597" s="9"/>
      <c r="G597" s="53"/>
      <c r="H597" s="9"/>
      <c r="I597" s="66"/>
      <c r="J597" s="66"/>
      <c r="K597" s="66"/>
      <c r="L597" s="66"/>
      <c r="M597" s="347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</row>
    <row r="598" spans="1:227" s="14" customFormat="1" ht="15">
      <c r="A598" s="21"/>
      <c r="B598" s="65"/>
      <c r="C598" s="65"/>
      <c r="D598" s="379"/>
      <c r="E598" s="9"/>
      <c r="F598" s="9"/>
      <c r="G598" s="53"/>
      <c r="H598" s="9"/>
      <c r="I598" s="66"/>
      <c r="J598" s="66"/>
      <c r="K598" s="66"/>
      <c r="L598" s="66"/>
      <c r="M598" s="347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</row>
    <row r="599" spans="1:227" s="14" customFormat="1" ht="15">
      <c r="A599" s="21"/>
      <c r="B599" s="65"/>
      <c r="C599" s="65"/>
      <c r="D599" s="379"/>
      <c r="E599" s="9"/>
      <c r="F599" s="9"/>
      <c r="G599" s="53"/>
      <c r="H599" s="9"/>
      <c r="I599" s="66"/>
      <c r="J599" s="66"/>
      <c r="K599" s="66"/>
      <c r="L599" s="66"/>
      <c r="M599" s="347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</row>
    <row r="600" spans="1:227" s="14" customFormat="1" ht="15">
      <c r="A600" s="21"/>
      <c r="B600" s="65"/>
      <c r="C600" s="65"/>
      <c r="D600" s="379"/>
      <c r="E600" s="9"/>
      <c r="F600" s="9"/>
      <c r="G600" s="53"/>
      <c r="H600" s="9"/>
      <c r="I600" s="66"/>
      <c r="J600" s="66"/>
      <c r="K600" s="66"/>
      <c r="L600" s="66"/>
      <c r="M600" s="347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</row>
    <row r="601" spans="1:227" s="14" customFormat="1" ht="15">
      <c r="A601" s="21"/>
      <c r="B601" s="65"/>
      <c r="C601" s="65"/>
      <c r="D601" s="379"/>
      <c r="E601" s="9"/>
      <c r="F601" s="9"/>
      <c r="G601" s="53"/>
      <c r="H601" s="9"/>
      <c r="I601" s="66"/>
      <c r="J601" s="66"/>
      <c r="K601" s="66"/>
      <c r="L601" s="66"/>
      <c r="M601" s="347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</row>
    <row r="602" spans="1:227" s="14" customFormat="1" ht="15">
      <c r="A602" s="21"/>
      <c r="B602" s="65"/>
      <c r="C602" s="65"/>
      <c r="D602" s="379"/>
      <c r="E602" s="9"/>
      <c r="F602" s="9"/>
      <c r="G602" s="53"/>
      <c r="H602" s="9"/>
      <c r="I602" s="66"/>
      <c r="J602" s="66"/>
      <c r="K602" s="66"/>
      <c r="L602" s="66"/>
      <c r="M602" s="347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</row>
    <row r="603" spans="1:227" s="14" customFormat="1" ht="15">
      <c r="A603" s="21"/>
      <c r="B603" s="65"/>
      <c r="C603" s="65"/>
      <c r="D603" s="379"/>
      <c r="E603" s="9"/>
      <c r="F603" s="9"/>
      <c r="G603" s="53"/>
      <c r="H603" s="9"/>
      <c r="I603" s="66"/>
      <c r="J603" s="66"/>
      <c r="K603" s="66"/>
      <c r="L603" s="66"/>
      <c r="M603" s="347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</row>
    <row r="604" spans="1:227" s="14" customFormat="1" ht="15">
      <c r="A604" s="21"/>
      <c r="B604" s="65"/>
      <c r="C604" s="65"/>
      <c r="D604" s="379"/>
      <c r="E604" s="9"/>
      <c r="F604" s="9"/>
      <c r="G604" s="53"/>
      <c r="H604" s="9"/>
      <c r="I604" s="66"/>
      <c r="J604" s="66"/>
      <c r="K604" s="66"/>
      <c r="L604" s="66"/>
      <c r="M604" s="347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</row>
    <row r="605" spans="1:227" s="14" customFormat="1" ht="15">
      <c r="A605" s="21"/>
      <c r="B605" s="65"/>
      <c r="C605" s="65"/>
      <c r="D605" s="379"/>
      <c r="E605" s="9"/>
      <c r="F605" s="9"/>
      <c r="G605" s="53"/>
      <c r="H605" s="9"/>
      <c r="I605" s="66"/>
      <c r="J605" s="66"/>
      <c r="K605" s="66"/>
      <c r="L605" s="66"/>
      <c r="M605" s="347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</row>
    <row r="606" spans="1:227" s="14" customFormat="1" ht="15">
      <c r="A606" s="21"/>
      <c r="B606" s="65"/>
      <c r="C606" s="65"/>
      <c r="D606" s="379"/>
      <c r="E606" s="9"/>
      <c r="F606" s="9"/>
      <c r="G606" s="53"/>
      <c r="H606" s="9"/>
      <c r="I606" s="66"/>
      <c r="J606" s="66"/>
      <c r="K606" s="66"/>
      <c r="L606" s="66"/>
      <c r="M606" s="347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</row>
    <row r="607" spans="1:227" s="14" customFormat="1" ht="15">
      <c r="A607" s="21"/>
      <c r="B607" s="65"/>
      <c r="C607" s="65"/>
      <c r="D607" s="379"/>
      <c r="E607" s="9"/>
      <c r="F607" s="9"/>
      <c r="G607" s="53"/>
      <c r="H607" s="9"/>
      <c r="I607" s="66"/>
      <c r="J607" s="66"/>
      <c r="K607" s="66"/>
      <c r="L607" s="66"/>
      <c r="M607" s="347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</row>
    <row r="608" spans="1:227" s="14" customFormat="1" ht="15">
      <c r="A608" s="21"/>
      <c r="B608" s="65"/>
      <c r="C608" s="65"/>
      <c r="D608" s="379"/>
      <c r="E608" s="9"/>
      <c r="F608" s="9"/>
      <c r="G608" s="53"/>
      <c r="H608" s="9"/>
      <c r="I608" s="66"/>
      <c r="J608" s="66"/>
      <c r="K608" s="66"/>
      <c r="L608" s="66"/>
      <c r="M608" s="347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</row>
    <row r="609" spans="1:227" s="14" customFormat="1" ht="15">
      <c r="A609" s="21"/>
      <c r="B609" s="65"/>
      <c r="C609" s="65"/>
      <c r="D609" s="379"/>
      <c r="E609" s="9"/>
      <c r="F609" s="9"/>
      <c r="G609" s="53"/>
      <c r="H609" s="9"/>
      <c r="I609" s="66"/>
      <c r="J609" s="66"/>
      <c r="K609" s="66"/>
      <c r="L609" s="66"/>
      <c r="M609" s="347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</row>
    <row r="610" spans="1:227" s="14" customFormat="1" ht="15">
      <c r="A610" s="21"/>
      <c r="B610" s="65"/>
      <c r="C610" s="65"/>
      <c r="D610" s="379"/>
      <c r="E610" s="9"/>
      <c r="F610" s="9"/>
      <c r="G610" s="53"/>
      <c r="H610" s="9"/>
      <c r="I610" s="66"/>
      <c r="J610" s="66"/>
      <c r="K610" s="66"/>
      <c r="L610" s="66"/>
      <c r="M610" s="347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</row>
    <row r="611" spans="1:227" s="14" customFormat="1" ht="15">
      <c r="A611" s="21"/>
      <c r="B611" s="65"/>
      <c r="C611" s="65"/>
      <c r="D611" s="379"/>
      <c r="E611" s="9"/>
      <c r="F611" s="9"/>
      <c r="G611" s="53"/>
      <c r="H611" s="9"/>
      <c r="I611" s="66"/>
      <c r="J611" s="66"/>
      <c r="K611" s="66"/>
      <c r="L611" s="66"/>
      <c r="M611" s="347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</row>
    <row r="612" spans="1:227" s="14" customFormat="1" ht="15">
      <c r="A612" s="21"/>
      <c r="B612" s="65"/>
      <c r="C612" s="65"/>
      <c r="D612" s="379"/>
      <c r="E612" s="9"/>
      <c r="F612" s="9"/>
      <c r="G612" s="53"/>
      <c r="H612" s="9"/>
      <c r="I612" s="66"/>
      <c r="J612" s="66"/>
      <c r="K612" s="66"/>
      <c r="L612" s="66"/>
      <c r="M612" s="347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</row>
    <row r="613" spans="1:227" s="14" customFormat="1" ht="15">
      <c r="A613" s="21"/>
      <c r="B613" s="65"/>
      <c r="C613" s="65"/>
      <c r="D613" s="379"/>
      <c r="E613" s="9"/>
      <c r="F613" s="9"/>
      <c r="G613" s="53"/>
      <c r="H613" s="9"/>
      <c r="I613" s="66"/>
      <c r="J613" s="66"/>
      <c r="K613" s="66"/>
      <c r="L613" s="66"/>
      <c r="M613" s="347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</row>
    <row r="614" spans="1:227" s="14" customFormat="1" ht="15">
      <c r="A614" s="21"/>
      <c r="B614" s="65"/>
      <c r="C614" s="65"/>
      <c r="D614" s="379"/>
      <c r="E614" s="9"/>
      <c r="F614" s="9"/>
      <c r="G614" s="53"/>
      <c r="H614" s="9"/>
      <c r="I614" s="66"/>
      <c r="J614" s="66"/>
      <c r="K614" s="66"/>
      <c r="L614" s="66"/>
      <c r="M614" s="347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</row>
    <row r="615" spans="1:227" s="14" customFormat="1" ht="15">
      <c r="A615" s="21"/>
      <c r="B615" s="65"/>
      <c r="C615" s="65"/>
      <c r="D615" s="379"/>
      <c r="E615" s="9"/>
      <c r="F615" s="9"/>
      <c r="G615" s="53"/>
      <c r="H615" s="9"/>
      <c r="I615" s="66"/>
      <c r="J615" s="66"/>
      <c r="K615" s="66"/>
      <c r="L615" s="66"/>
      <c r="M615" s="347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</row>
    <row r="616" spans="1:227" s="14" customFormat="1" ht="15">
      <c r="A616" s="21"/>
      <c r="B616" s="65"/>
      <c r="C616" s="65"/>
      <c r="D616" s="379"/>
      <c r="E616" s="9"/>
      <c r="F616" s="9"/>
      <c r="G616" s="53"/>
      <c r="H616" s="9"/>
      <c r="I616" s="66"/>
      <c r="J616" s="66"/>
      <c r="K616" s="66"/>
      <c r="L616" s="66"/>
      <c r="M616" s="347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</row>
    <row r="617" spans="1:227" s="14" customFormat="1" ht="15">
      <c r="A617" s="21"/>
      <c r="B617" s="65"/>
      <c r="C617" s="65"/>
      <c r="D617" s="379"/>
      <c r="E617" s="9"/>
      <c r="F617" s="9"/>
      <c r="G617" s="53"/>
      <c r="H617" s="9"/>
      <c r="I617" s="66"/>
      <c r="J617" s="66"/>
      <c r="K617" s="66"/>
      <c r="L617" s="66"/>
      <c r="M617" s="347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</row>
    <row r="618" spans="1:227" s="14" customFormat="1" ht="15">
      <c r="A618" s="21"/>
      <c r="B618" s="65"/>
      <c r="C618" s="65"/>
      <c r="D618" s="379"/>
      <c r="E618" s="9"/>
      <c r="F618" s="9"/>
      <c r="G618" s="53"/>
      <c r="H618" s="9"/>
      <c r="I618" s="66"/>
      <c r="J618" s="66"/>
      <c r="K618" s="66"/>
      <c r="L618" s="66"/>
      <c r="M618" s="347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</row>
    <row r="619" spans="1:227" s="14" customFormat="1" ht="15">
      <c r="A619" s="21"/>
      <c r="B619" s="65"/>
      <c r="C619" s="65"/>
      <c r="D619" s="379"/>
      <c r="E619" s="9"/>
      <c r="F619" s="9"/>
      <c r="G619" s="53"/>
      <c r="H619" s="9"/>
      <c r="I619" s="66"/>
      <c r="J619" s="66"/>
      <c r="K619" s="66"/>
      <c r="L619" s="66"/>
      <c r="M619" s="347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</row>
    <row r="620" spans="1:227" s="14" customFormat="1" ht="15">
      <c r="A620" s="21"/>
      <c r="B620" s="65"/>
      <c r="C620" s="65"/>
      <c r="D620" s="379"/>
      <c r="E620" s="9"/>
      <c r="F620" s="9"/>
      <c r="G620" s="53"/>
      <c r="H620" s="9"/>
      <c r="I620" s="66"/>
      <c r="J620" s="66"/>
      <c r="K620" s="66"/>
      <c r="L620" s="66"/>
      <c r="M620" s="347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</row>
    <row r="621" spans="1:227" s="14" customFormat="1" ht="15">
      <c r="A621" s="21"/>
      <c r="B621" s="65"/>
      <c r="C621" s="65"/>
      <c r="D621" s="379"/>
      <c r="E621" s="9"/>
      <c r="F621" s="9"/>
      <c r="G621" s="53"/>
      <c r="H621" s="9"/>
      <c r="I621" s="66"/>
      <c r="J621" s="66"/>
      <c r="K621" s="66"/>
      <c r="L621" s="66"/>
      <c r="M621" s="347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</row>
    <row r="622" spans="1:227" s="14" customFormat="1" ht="15">
      <c r="A622" s="21"/>
      <c r="B622" s="65"/>
      <c r="C622" s="65"/>
      <c r="D622" s="379"/>
      <c r="E622" s="9"/>
      <c r="F622" s="9"/>
      <c r="G622" s="53"/>
      <c r="H622" s="9"/>
      <c r="I622" s="66"/>
      <c r="J622" s="66"/>
      <c r="K622" s="66"/>
      <c r="L622" s="66"/>
      <c r="M622" s="347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</row>
    <row r="623" spans="1:227" s="14" customFormat="1" ht="15">
      <c r="A623" s="21"/>
      <c r="B623" s="65"/>
      <c r="C623" s="65"/>
      <c r="D623" s="379"/>
      <c r="E623" s="9"/>
      <c r="F623" s="9"/>
      <c r="G623" s="53"/>
      <c r="H623" s="9"/>
      <c r="I623" s="66"/>
      <c r="J623" s="66"/>
      <c r="K623" s="66"/>
      <c r="L623" s="66"/>
      <c r="M623" s="347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</row>
    <row r="624" spans="1:227" s="14" customFormat="1" ht="15">
      <c r="A624" s="21"/>
      <c r="B624" s="65"/>
      <c r="C624" s="65"/>
      <c r="D624" s="379"/>
      <c r="E624" s="9"/>
      <c r="F624" s="9"/>
      <c r="G624" s="53"/>
      <c r="H624" s="9"/>
      <c r="I624" s="66"/>
      <c r="J624" s="66"/>
      <c r="K624" s="66"/>
      <c r="L624" s="66"/>
      <c r="M624" s="347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</row>
    <row r="625" spans="1:227" s="14" customFormat="1" ht="15">
      <c r="A625" s="21"/>
      <c r="B625" s="65"/>
      <c r="C625" s="65"/>
      <c r="D625" s="379"/>
      <c r="E625" s="9"/>
      <c r="F625" s="9"/>
      <c r="G625" s="53"/>
      <c r="H625" s="9"/>
      <c r="I625" s="66"/>
      <c r="J625" s="66"/>
      <c r="K625" s="66"/>
      <c r="L625" s="66"/>
      <c r="M625" s="347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</row>
    <row r="626" spans="1:227" s="14" customFormat="1" ht="15">
      <c r="A626" s="21"/>
      <c r="B626" s="65"/>
      <c r="C626" s="65"/>
      <c r="D626" s="379"/>
      <c r="E626" s="9"/>
      <c r="F626" s="9"/>
      <c r="G626" s="53"/>
      <c r="H626" s="9"/>
      <c r="I626" s="66"/>
      <c r="J626" s="66"/>
      <c r="K626" s="66"/>
      <c r="L626" s="66"/>
      <c r="M626" s="347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</row>
    <row r="627" spans="1:227" s="14" customFormat="1" ht="15">
      <c r="A627" s="21"/>
      <c r="B627" s="65"/>
      <c r="C627" s="65"/>
      <c r="D627" s="379"/>
      <c r="E627" s="9"/>
      <c r="F627" s="9"/>
      <c r="G627" s="53"/>
      <c r="H627" s="9"/>
      <c r="I627" s="66"/>
      <c r="J627" s="66"/>
      <c r="K627" s="66"/>
      <c r="L627" s="66"/>
      <c r="M627" s="347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</row>
    <row r="628" spans="1:227" s="14" customFormat="1" ht="15">
      <c r="A628" s="21"/>
      <c r="B628" s="65"/>
      <c r="C628" s="65"/>
      <c r="D628" s="379"/>
      <c r="E628" s="9"/>
      <c r="F628" s="9"/>
      <c r="G628" s="53"/>
      <c r="H628" s="9"/>
      <c r="I628" s="66"/>
      <c r="J628" s="66"/>
      <c r="K628" s="66"/>
      <c r="L628" s="66"/>
      <c r="M628" s="347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</row>
    <row r="629" spans="1:227" s="14" customFormat="1" ht="15">
      <c r="A629" s="21"/>
      <c r="B629" s="65"/>
      <c r="C629" s="65"/>
      <c r="D629" s="379"/>
      <c r="E629" s="9"/>
      <c r="F629" s="9"/>
      <c r="G629" s="53"/>
      <c r="H629" s="9"/>
      <c r="I629" s="66"/>
      <c r="J629" s="66"/>
      <c r="K629" s="66"/>
      <c r="L629" s="66"/>
      <c r="M629" s="347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</row>
    <row r="630" spans="1:227" s="14" customFormat="1" ht="15">
      <c r="A630" s="21"/>
      <c r="B630" s="65"/>
      <c r="C630" s="65"/>
      <c r="D630" s="379"/>
      <c r="E630" s="9"/>
      <c r="F630" s="9"/>
      <c r="G630" s="53"/>
      <c r="H630" s="9"/>
      <c r="I630" s="66"/>
      <c r="J630" s="66"/>
      <c r="K630" s="66"/>
      <c r="L630" s="66"/>
      <c r="M630" s="347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</row>
    <row r="631" spans="1:227" s="14" customFormat="1" ht="15">
      <c r="A631" s="21"/>
      <c r="B631" s="65"/>
      <c r="C631" s="65"/>
      <c r="D631" s="379"/>
      <c r="E631" s="9"/>
      <c r="F631" s="9"/>
      <c r="G631" s="53"/>
      <c r="H631" s="9"/>
      <c r="I631" s="66"/>
      <c r="J631" s="66"/>
      <c r="K631" s="66"/>
      <c r="L631" s="66"/>
      <c r="M631" s="347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</row>
    <row r="632" spans="1:227" s="14" customFormat="1" ht="15">
      <c r="A632" s="21"/>
      <c r="B632" s="65"/>
      <c r="C632" s="65"/>
      <c r="D632" s="379"/>
      <c r="E632" s="9"/>
      <c r="F632" s="9"/>
      <c r="G632" s="53"/>
      <c r="H632" s="9"/>
      <c r="I632" s="66"/>
      <c r="J632" s="66"/>
      <c r="K632" s="66"/>
      <c r="L632" s="66"/>
      <c r="M632" s="347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</row>
    <row r="633" spans="1:227" s="14" customFormat="1" ht="15">
      <c r="A633" s="21"/>
      <c r="B633" s="65"/>
      <c r="C633" s="65"/>
      <c r="D633" s="379"/>
      <c r="E633" s="9"/>
      <c r="F633" s="9"/>
      <c r="G633" s="53"/>
      <c r="H633" s="9"/>
      <c r="I633" s="66"/>
      <c r="J633" s="66"/>
      <c r="K633" s="66"/>
      <c r="L633" s="66"/>
      <c r="M633" s="347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</row>
    <row r="634" spans="1:227" s="14" customFormat="1" ht="15">
      <c r="A634" s="21"/>
      <c r="B634" s="65"/>
      <c r="C634" s="65"/>
      <c r="D634" s="379"/>
      <c r="E634" s="9"/>
      <c r="F634" s="9"/>
      <c r="G634" s="53"/>
      <c r="H634" s="9"/>
      <c r="I634" s="66"/>
      <c r="J634" s="66"/>
      <c r="K634" s="66"/>
      <c r="L634" s="66"/>
      <c r="M634" s="347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</row>
    <row r="635" spans="1:227" s="14" customFormat="1" ht="15">
      <c r="A635" s="21"/>
      <c r="B635" s="65"/>
      <c r="C635" s="65"/>
      <c r="D635" s="379"/>
      <c r="E635" s="9"/>
      <c r="F635" s="9"/>
      <c r="G635" s="53"/>
      <c r="H635" s="9"/>
      <c r="I635" s="66"/>
      <c r="J635" s="66"/>
      <c r="K635" s="66"/>
      <c r="L635" s="66"/>
      <c r="M635" s="347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</row>
    <row r="636" spans="1:227" s="14" customFormat="1" ht="15">
      <c r="A636" s="21"/>
      <c r="B636" s="65"/>
      <c r="C636" s="65"/>
      <c r="D636" s="379"/>
      <c r="E636" s="9"/>
      <c r="F636" s="9"/>
      <c r="G636" s="53"/>
      <c r="H636" s="9"/>
      <c r="I636" s="66"/>
      <c r="J636" s="66"/>
      <c r="K636" s="66"/>
      <c r="L636" s="66"/>
      <c r="M636" s="347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</row>
    <row r="637" spans="1:227" s="14" customFormat="1" ht="15">
      <c r="A637" s="21"/>
      <c r="B637" s="65"/>
      <c r="C637" s="65"/>
      <c r="D637" s="379"/>
      <c r="E637" s="9"/>
      <c r="F637" s="9"/>
      <c r="G637" s="53"/>
      <c r="H637" s="9"/>
      <c r="I637" s="66"/>
      <c r="J637" s="66"/>
      <c r="K637" s="66"/>
      <c r="L637" s="66"/>
      <c r="M637" s="347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</row>
    <row r="638" spans="1:227" s="14" customFormat="1" ht="15">
      <c r="A638" s="21"/>
      <c r="B638" s="65"/>
      <c r="C638" s="65"/>
      <c r="D638" s="379"/>
      <c r="E638" s="9"/>
      <c r="F638" s="9"/>
      <c r="G638" s="53"/>
      <c r="H638" s="9"/>
      <c r="I638" s="66"/>
      <c r="J638" s="66"/>
      <c r="K638" s="66"/>
      <c r="L638" s="66"/>
      <c r="M638" s="347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</row>
    <row r="639" spans="1:227" s="14" customFormat="1" ht="15">
      <c r="A639" s="21"/>
      <c r="B639" s="65"/>
      <c r="C639" s="65"/>
      <c r="D639" s="379"/>
      <c r="E639" s="9"/>
      <c r="F639" s="9"/>
      <c r="G639" s="53"/>
      <c r="H639" s="9"/>
      <c r="I639" s="66"/>
      <c r="J639" s="66"/>
      <c r="K639" s="66"/>
      <c r="L639" s="66"/>
      <c r="M639" s="347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</row>
    <row r="640" spans="1:227" s="14" customFormat="1" ht="15">
      <c r="A640" s="21"/>
      <c r="B640" s="65"/>
      <c r="C640" s="65"/>
      <c r="D640" s="379"/>
      <c r="E640" s="9"/>
      <c r="F640" s="9"/>
      <c r="G640" s="53"/>
      <c r="H640" s="9"/>
      <c r="I640" s="66"/>
      <c r="J640" s="66"/>
      <c r="K640" s="66"/>
      <c r="L640" s="66"/>
      <c r="M640" s="347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</row>
    <row r="641" spans="1:227" s="14" customFormat="1" ht="15">
      <c r="A641" s="21"/>
      <c r="B641" s="65"/>
      <c r="C641" s="65"/>
      <c r="D641" s="379"/>
      <c r="E641" s="9"/>
      <c r="F641" s="9"/>
      <c r="G641" s="53"/>
      <c r="H641" s="9"/>
      <c r="I641" s="66"/>
      <c r="J641" s="66"/>
      <c r="K641" s="66"/>
      <c r="L641" s="66"/>
      <c r="M641" s="347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</row>
    <row r="642" spans="1:227" s="14" customFormat="1" ht="15">
      <c r="A642" s="21"/>
      <c r="B642" s="65"/>
      <c r="C642" s="65"/>
      <c r="D642" s="379"/>
      <c r="E642" s="9"/>
      <c r="F642" s="9"/>
      <c r="G642" s="53"/>
      <c r="H642" s="9"/>
      <c r="I642" s="66"/>
      <c r="J642" s="66"/>
      <c r="K642" s="66"/>
      <c r="L642" s="66"/>
      <c r="M642" s="347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</row>
    <row r="643" spans="1:227" s="14" customFormat="1" ht="15">
      <c r="A643" s="21"/>
      <c r="B643" s="65"/>
      <c r="C643" s="65"/>
      <c r="D643" s="379"/>
      <c r="E643" s="9"/>
      <c r="F643" s="9"/>
      <c r="G643" s="53"/>
      <c r="H643" s="9"/>
      <c r="I643" s="66"/>
      <c r="J643" s="66"/>
      <c r="K643" s="66"/>
      <c r="L643" s="66"/>
      <c r="M643" s="347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</row>
    <row r="644" spans="1:227" s="14" customFormat="1" ht="15">
      <c r="A644" s="21"/>
      <c r="B644" s="65"/>
      <c r="C644" s="65"/>
      <c r="D644" s="379"/>
      <c r="E644" s="9"/>
      <c r="F644" s="9"/>
      <c r="G644" s="53"/>
      <c r="H644" s="9"/>
      <c r="I644" s="66"/>
      <c r="J644" s="66"/>
      <c r="K644" s="66"/>
      <c r="L644" s="66"/>
      <c r="M644" s="347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</row>
    <row r="645" spans="1:227" s="14" customFormat="1" ht="15">
      <c r="A645" s="21"/>
      <c r="B645" s="65"/>
      <c r="C645" s="65"/>
      <c r="D645" s="379"/>
      <c r="E645" s="9"/>
      <c r="F645" s="9"/>
      <c r="G645" s="53"/>
      <c r="H645" s="9"/>
      <c r="I645" s="66"/>
      <c r="J645" s="66"/>
      <c r="K645" s="66"/>
      <c r="L645" s="66"/>
      <c r="M645" s="347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</row>
    <row r="646" spans="1:227" s="14" customFormat="1" ht="15">
      <c r="A646" s="21"/>
      <c r="B646" s="65"/>
      <c r="C646" s="65"/>
      <c r="D646" s="379"/>
      <c r="E646" s="9"/>
      <c r="F646" s="9"/>
      <c r="G646" s="53"/>
      <c r="H646" s="9"/>
      <c r="I646" s="66"/>
      <c r="J646" s="66"/>
      <c r="K646" s="66"/>
      <c r="L646" s="66"/>
      <c r="M646" s="347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</row>
    <row r="647" spans="1:227" s="14" customFormat="1" ht="15">
      <c r="A647" s="21"/>
      <c r="B647" s="65"/>
      <c r="C647" s="65"/>
      <c r="D647" s="379"/>
      <c r="E647" s="9"/>
      <c r="F647" s="9"/>
      <c r="G647" s="53"/>
      <c r="H647" s="9"/>
      <c r="I647" s="66"/>
      <c r="J647" s="66"/>
      <c r="K647" s="66"/>
      <c r="L647" s="66"/>
      <c r="M647" s="347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</row>
    <row r="648" spans="1:227" s="14" customFormat="1" ht="15">
      <c r="A648" s="21"/>
      <c r="B648" s="65"/>
      <c r="C648" s="65"/>
      <c r="D648" s="379"/>
      <c r="E648" s="9"/>
      <c r="F648" s="9"/>
      <c r="G648" s="53"/>
      <c r="H648" s="9"/>
      <c r="I648" s="66"/>
      <c r="J648" s="66"/>
      <c r="K648" s="66"/>
      <c r="L648" s="66"/>
      <c r="M648" s="347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</row>
    <row r="649" spans="1:227" s="14" customFormat="1" ht="15">
      <c r="A649" s="21"/>
      <c r="B649" s="65"/>
      <c r="C649" s="65"/>
      <c r="D649" s="379"/>
      <c r="E649" s="9"/>
      <c r="F649" s="9"/>
      <c r="G649" s="53"/>
      <c r="H649" s="9"/>
      <c r="I649" s="66"/>
      <c r="J649" s="66"/>
      <c r="K649" s="66"/>
      <c r="L649" s="66"/>
      <c r="M649" s="347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</row>
    <row r="650" spans="1:227" s="14" customFormat="1" ht="15">
      <c r="A650" s="21"/>
      <c r="B650" s="65"/>
      <c r="C650" s="65"/>
      <c r="D650" s="379"/>
      <c r="E650" s="9"/>
      <c r="F650" s="9"/>
      <c r="G650" s="53"/>
      <c r="H650" s="9"/>
      <c r="I650" s="66"/>
      <c r="J650" s="66"/>
      <c r="K650" s="66"/>
      <c r="L650" s="66"/>
      <c r="M650" s="347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</row>
    <row r="651" spans="1:227" s="14" customFormat="1" ht="15">
      <c r="A651" s="21"/>
      <c r="B651" s="65"/>
      <c r="C651" s="65"/>
      <c r="D651" s="379"/>
      <c r="E651" s="9"/>
      <c r="F651" s="9"/>
      <c r="G651" s="53"/>
      <c r="H651" s="9"/>
      <c r="I651" s="66"/>
      <c r="J651" s="66"/>
      <c r="K651" s="66"/>
      <c r="L651" s="66"/>
      <c r="M651" s="347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</row>
    <row r="652" spans="1:227" s="14" customFormat="1" ht="15">
      <c r="A652" s="21"/>
      <c r="B652" s="65"/>
      <c r="C652" s="65"/>
      <c r="D652" s="379"/>
      <c r="E652" s="9"/>
      <c r="F652" s="9"/>
      <c r="G652" s="53"/>
      <c r="H652" s="9"/>
      <c r="I652" s="66"/>
      <c r="J652" s="66"/>
      <c r="K652" s="66"/>
      <c r="L652" s="66"/>
      <c r="M652" s="347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</row>
    <row r="653" spans="1:227" s="14" customFormat="1" ht="15">
      <c r="A653" s="21"/>
      <c r="B653" s="65"/>
      <c r="C653" s="65"/>
      <c r="D653" s="379"/>
      <c r="E653" s="9"/>
      <c r="F653" s="9"/>
      <c r="G653" s="53"/>
      <c r="H653" s="9"/>
      <c r="I653" s="66"/>
      <c r="J653" s="66"/>
      <c r="K653" s="66"/>
      <c r="L653" s="66"/>
      <c r="M653" s="347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</row>
    <row r="654" spans="1:13" ht="15">
      <c r="A654" s="21"/>
      <c r="B654" s="65"/>
      <c r="C654" s="65"/>
      <c r="D654" s="379"/>
      <c r="E654" s="9"/>
      <c r="F654" s="9"/>
      <c r="H654" s="9"/>
      <c r="I654" s="66"/>
      <c r="J654" s="66"/>
      <c r="K654" s="66"/>
      <c r="L654" s="66"/>
      <c r="M654" s="347"/>
    </row>
    <row r="655" spans="1:39" ht="15">
      <c r="A655" s="21"/>
      <c r="B655" s="65"/>
      <c r="C655" s="65"/>
      <c r="D655" s="379"/>
      <c r="E655" s="9"/>
      <c r="F655" s="9"/>
      <c r="H655" s="9"/>
      <c r="I655" s="66"/>
      <c r="J655" s="66"/>
      <c r="K655" s="66"/>
      <c r="L655" s="66"/>
      <c r="M655" s="34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ht="15">
      <c r="A656" s="21"/>
      <c r="B656" s="65"/>
      <c r="C656" s="65"/>
      <c r="D656" s="379"/>
      <c r="E656" s="9"/>
      <c r="F656" s="9"/>
      <c r="H656" s="9"/>
      <c r="I656" s="66"/>
      <c r="J656" s="66"/>
      <c r="K656" s="66"/>
      <c r="L656" s="66"/>
      <c r="M656" s="34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</sheetData>
  <sheetProtection/>
  <mergeCells count="4">
    <mergeCell ref="D4:D5"/>
    <mergeCell ref="G4:G5"/>
    <mergeCell ref="B3:M3"/>
    <mergeCell ref="B1:E2"/>
  </mergeCells>
  <printOptions/>
  <pageMargins left="0.2" right="0.21" top="0.17" bottom="0.16" header="0.17" footer="0.17"/>
  <pageSetup horizontalDpi="600" verticalDpi="600" orientation="portrait" paperSize="9" scale="43" r:id="rId2"/>
  <ignoredErrors>
    <ignoredError sqref="F23 F194 F251 F311 F362 F393 F396 F399 F402 F405 F408 F3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outlinePr summaryBelow="0" summaryRight="0"/>
  </sheetPr>
  <dimension ref="A1:AW433"/>
  <sheetViews>
    <sheetView zoomScale="70" zoomScaleNormal="7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1" sqref="B1:E2"/>
    </sheetView>
  </sheetViews>
  <sheetFormatPr defaultColWidth="8.8515625" defaultRowHeight="12.75"/>
  <cols>
    <col min="1" max="1" width="0.85546875" style="186" customWidth="1"/>
    <col min="2" max="2" width="12.8515625" style="27" bestFit="1" customWidth="1"/>
    <col min="3" max="3" width="10.7109375" style="23" customWidth="1"/>
    <col min="4" max="4" width="63.00390625" style="22" customWidth="1"/>
    <col min="5" max="5" width="15.00390625" style="7" customWidth="1"/>
    <col min="6" max="6" width="14.00390625" style="7" customWidth="1"/>
    <col min="7" max="7" width="15.00390625" style="24" customWidth="1"/>
    <col min="8" max="9" width="15.00390625" style="24" hidden="1" customWidth="1"/>
    <col min="10" max="10" width="18.8515625" style="341" customWidth="1"/>
    <col min="11" max="35" width="8.8515625" style="14" customWidth="1"/>
    <col min="36" max="49" width="8.8515625" style="6" customWidth="1"/>
    <col min="50" max="16384" width="8.8515625" style="2" customWidth="1"/>
  </cols>
  <sheetData>
    <row r="1" spans="1:10" s="14" customFormat="1" ht="15.75">
      <c r="A1" s="21"/>
      <c r="B1" s="618"/>
      <c r="C1" s="619"/>
      <c r="D1" s="619"/>
      <c r="E1" s="619"/>
      <c r="F1" s="532"/>
      <c r="G1" s="34"/>
      <c r="H1" s="34"/>
      <c r="I1" s="34"/>
      <c r="J1" s="337"/>
    </row>
    <row r="2" spans="1:49" s="3" customFormat="1" ht="66" customHeight="1">
      <c r="A2" s="185"/>
      <c r="B2" s="619"/>
      <c r="C2" s="619"/>
      <c r="D2" s="619"/>
      <c r="E2" s="619"/>
      <c r="F2" s="532"/>
      <c r="G2" s="34"/>
      <c r="H2" s="34"/>
      <c r="I2" s="34"/>
      <c r="J2" s="33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2:10" ht="20.25" customHeight="1" thickBot="1">
      <c r="B3" s="623" t="s">
        <v>1537</v>
      </c>
      <c r="C3" s="623"/>
      <c r="D3" s="623"/>
      <c r="E3" s="623"/>
      <c r="F3" s="623"/>
      <c r="G3" s="623"/>
      <c r="H3" s="623"/>
      <c r="I3" s="623"/>
      <c r="J3" s="623"/>
    </row>
    <row r="4" spans="2:10" ht="38.25" customHeight="1" thickBot="1">
      <c r="B4" s="18"/>
      <c r="C4" s="18"/>
      <c r="D4" s="625" t="s">
        <v>387</v>
      </c>
      <c r="E4" s="141" t="s">
        <v>383</v>
      </c>
      <c r="F4" s="555" t="s">
        <v>1376</v>
      </c>
      <c r="G4" s="624" t="s">
        <v>132</v>
      </c>
      <c r="H4" s="139"/>
      <c r="I4" s="174"/>
      <c r="J4" s="596"/>
    </row>
    <row r="5" spans="2:10" ht="54" customHeight="1" thickBot="1">
      <c r="B5" s="19" t="s">
        <v>440</v>
      </c>
      <c r="C5" s="18" t="s">
        <v>112</v>
      </c>
      <c r="D5" s="626"/>
      <c r="E5" s="19" t="s">
        <v>118</v>
      </c>
      <c r="F5" s="561" t="s">
        <v>1375</v>
      </c>
      <c r="G5" s="624"/>
      <c r="H5" s="19" t="s">
        <v>168</v>
      </c>
      <c r="I5" s="414" t="s">
        <v>436</v>
      </c>
      <c r="J5" s="417" t="s">
        <v>133</v>
      </c>
    </row>
    <row r="6" spans="1:49" s="44" customFormat="1" ht="18" customHeight="1">
      <c r="A6" s="187"/>
      <c r="B6" s="189"/>
      <c r="C6" s="190"/>
      <c r="D6" s="191" t="s">
        <v>279</v>
      </c>
      <c r="E6" s="192"/>
      <c r="F6" s="554"/>
      <c r="G6" s="538"/>
      <c r="H6" s="193"/>
      <c r="I6" s="208"/>
      <c r="J6" s="416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</row>
    <row r="7" spans="1:45" s="4" customFormat="1" ht="21.75" customHeight="1">
      <c r="A7" s="188"/>
      <c r="B7" s="520" t="s">
        <v>1380</v>
      </c>
      <c r="C7" s="19" t="s">
        <v>117</v>
      </c>
      <c r="D7" s="154" t="s">
        <v>1382</v>
      </c>
      <c r="E7" s="562" t="s">
        <v>160</v>
      </c>
      <c r="F7" s="552" t="str">
        <f>HYPERLINK("http://www.bosal-autoflex.ru/instructions1/"&amp;LEFT(B7,4)&amp;MID(B7,6,4)&amp;".pdf","@")</f>
        <v>@</v>
      </c>
      <c r="G7" s="588"/>
      <c r="H7" s="179" t="s">
        <v>207</v>
      </c>
      <c r="I7" s="159" t="s">
        <v>1381</v>
      </c>
      <c r="J7" s="338">
        <v>3170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4" customFormat="1" ht="21.75" customHeight="1">
      <c r="A8" s="188"/>
      <c r="B8" s="520" t="s">
        <v>1383</v>
      </c>
      <c r="C8" s="19" t="s">
        <v>124</v>
      </c>
      <c r="D8" s="154" t="s">
        <v>1382</v>
      </c>
      <c r="E8" s="562" t="s">
        <v>160</v>
      </c>
      <c r="F8" s="552" t="str">
        <f>HYPERLINK("http://www.bosal-autoflex.ru/instructions1/"&amp;LEFT(B8,4)&amp;MID(B8,6,4)&amp;".pdf","@")</f>
        <v>@</v>
      </c>
      <c r="G8" s="588"/>
      <c r="H8" s="179" t="s">
        <v>212</v>
      </c>
      <c r="I8" s="159" t="s">
        <v>1384</v>
      </c>
      <c r="J8" s="338">
        <v>3920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4" customFormat="1" ht="21.75" customHeight="1">
      <c r="A9" s="188"/>
      <c r="B9" s="189"/>
      <c r="C9" s="190"/>
      <c r="D9" s="589" t="s">
        <v>1487</v>
      </c>
      <c r="E9" s="194"/>
      <c r="F9" s="554"/>
      <c r="G9" s="538"/>
      <c r="H9" s="195"/>
      <c r="I9" s="415"/>
      <c r="J9" s="568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4" customFormat="1" ht="21.75" customHeight="1">
      <c r="A10" s="188"/>
      <c r="B10" s="520" t="s">
        <v>1368</v>
      </c>
      <c r="C10" s="19" t="s">
        <v>124</v>
      </c>
      <c r="D10" s="154" t="s">
        <v>1488</v>
      </c>
      <c r="E10" s="562" t="s">
        <v>763</v>
      </c>
      <c r="F10" s="552" t="str">
        <f>HYPERLINK("http://www.bosal-autoflex.ru/instructions1/"&amp;LEFT(B10,4)&amp;MID(B10,6,4)&amp;".pdf","@")</f>
        <v>@</v>
      </c>
      <c r="G10" s="588"/>
      <c r="H10" s="179"/>
      <c r="I10" s="159"/>
      <c r="J10" s="338">
        <v>2980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4" customFormat="1" ht="21.75" customHeight="1">
      <c r="A11" s="188"/>
      <c r="B11" s="520" t="s">
        <v>1367</v>
      </c>
      <c r="C11" s="19" t="s">
        <v>117</v>
      </c>
      <c r="D11" s="154" t="s">
        <v>1497</v>
      </c>
      <c r="E11" s="562" t="s">
        <v>763</v>
      </c>
      <c r="F11" s="552" t="str">
        <f>HYPERLINK("http://www.bosal-autoflex.ru/instructions1/"&amp;LEFT(B11,4)&amp;MID(B11,6,4)&amp;".pdf","@")</f>
        <v>@</v>
      </c>
      <c r="G11" s="588"/>
      <c r="H11" s="179"/>
      <c r="I11" s="159"/>
      <c r="J11" s="338">
        <v>2390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4" customFormat="1" ht="21.75" customHeight="1">
      <c r="A12" s="188"/>
      <c r="B12" s="520" t="s">
        <v>1369</v>
      </c>
      <c r="C12" s="19" t="s">
        <v>117</v>
      </c>
      <c r="D12" s="154" t="s">
        <v>1489</v>
      </c>
      <c r="E12" s="562" t="s">
        <v>763</v>
      </c>
      <c r="F12" s="552" t="str">
        <f>HYPERLINK("http://www.bosal-autoflex.ru/instructions1/"&amp;LEFT(B12,4)&amp;MID(B12,6,4)&amp;".pdf","@")</f>
        <v>@</v>
      </c>
      <c r="G12" s="588"/>
      <c r="H12" s="179"/>
      <c r="I12" s="159"/>
      <c r="J12" s="338">
        <v>2530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44" customFormat="1" ht="18" customHeight="1">
      <c r="A13" s="188"/>
      <c r="B13" s="189"/>
      <c r="C13" s="190"/>
      <c r="D13" s="191" t="s">
        <v>388</v>
      </c>
      <c r="E13" s="194"/>
      <c r="F13" s="554"/>
      <c r="G13" s="538"/>
      <c r="H13" s="195"/>
      <c r="I13" s="415"/>
      <c r="J13" s="568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s="4" customFormat="1" ht="19.5" customHeight="1">
      <c r="A14" s="188"/>
      <c r="B14" s="18" t="s">
        <v>1342</v>
      </c>
      <c r="C14" s="19" t="s">
        <v>117</v>
      </c>
      <c r="D14" s="153" t="s">
        <v>394</v>
      </c>
      <c r="E14" s="99" t="s">
        <v>397</v>
      </c>
      <c r="F14" s="552" t="str">
        <f aca="true" t="shared" si="0" ref="F14:F54">HYPERLINK("http://www.bosal-autoflex.ru/instructions1/"&amp;LEFT(B14,4)&amp;MID(B14,6,4)&amp;".pdf","@")</f>
        <v>@</v>
      </c>
      <c r="G14" s="540"/>
      <c r="H14" s="156" t="s">
        <v>203</v>
      </c>
      <c r="I14" s="180" t="s">
        <v>176</v>
      </c>
      <c r="J14" s="338">
        <v>3110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4" customFormat="1" ht="21" customHeight="1">
      <c r="A15" s="188"/>
      <c r="B15" s="18" t="s">
        <v>1343</v>
      </c>
      <c r="C15" s="25" t="s">
        <v>165</v>
      </c>
      <c r="D15" s="153" t="s">
        <v>394</v>
      </c>
      <c r="E15" s="99" t="s">
        <v>397</v>
      </c>
      <c r="F15" s="552" t="str">
        <f t="shared" si="0"/>
        <v>@</v>
      </c>
      <c r="G15" s="541"/>
      <c r="H15" s="156" t="s">
        <v>203</v>
      </c>
      <c r="I15" s="180" t="s">
        <v>176</v>
      </c>
      <c r="J15" s="338">
        <v>2830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4" customFormat="1" ht="21.75" customHeight="1">
      <c r="A16" s="188"/>
      <c r="B16" s="18" t="s">
        <v>1344</v>
      </c>
      <c r="C16" s="33" t="s">
        <v>113</v>
      </c>
      <c r="D16" s="30" t="s">
        <v>27</v>
      </c>
      <c r="E16" s="132" t="s">
        <v>146</v>
      </c>
      <c r="F16" s="552" t="str">
        <f t="shared" si="0"/>
        <v>@</v>
      </c>
      <c r="G16" s="542"/>
      <c r="H16" s="127" t="s">
        <v>267</v>
      </c>
      <c r="I16" s="180" t="s">
        <v>184</v>
      </c>
      <c r="J16" s="338">
        <v>5680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4" customFormat="1" ht="19.5" customHeight="1">
      <c r="A17" s="188"/>
      <c r="B17" s="18" t="s">
        <v>1345</v>
      </c>
      <c r="C17" s="33" t="s">
        <v>113</v>
      </c>
      <c r="D17" s="29" t="s">
        <v>1</v>
      </c>
      <c r="E17" s="99" t="s">
        <v>164</v>
      </c>
      <c r="F17" s="552" t="str">
        <f t="shared" si="0"/>
        <v>@</v>
      </c>
      <c r="G17" s="542"/>
      <c r="H17" s="127" t="s">
        <v>267</v>
      </c>
      <c r="I17" s="180" t="s">
        <v>271</v>
      </c>
      <c r="J17" s="338">
        <v>6870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4" customFormat="1" ht="18" customHeight="1">
      <c r="A18" s="188"/>
      <c r="B18" s="18" t="s">
        <v>1346</v>
      </c>
      <c r="C18" s="33" t="s">
        <v>113</v>
      </c>
      <c r="D18" s="29" t="s">
        <v>28</v>
      </c>
      <c r="E18" s="132" t="s">
        <v>395</v>
      </c>
      <c r="F18" s="552" t="str">
        <f t="shared" si="0"/>
        <v>@</v>
      </c>
      <c r="G18" s="542"/>
      <c r="H18" s="127" t="s">
        <v>267</v>
      </c>
      <c r="I18" s="180" t="s">
        <v>169</v>
      </c>
      <c r="J18" s="338">
        <v>4830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4" customFormat="1" ht="18.75" customHeight="1">
      <c r="A19" s="188"/>
      <c r="B19" s="19" t="s">
        <v>1347</v>
      </c>
      <c r="C19" s="19" t="s">
        <v>117</v>
      </c>
      <c r="D19" s="29" t="s">
        <v>29</v>
      </c>
      <c r="E19" s="132" t="s">
        <v>395</v>
      </c>
      <c r="F19" s="552" t="str">
        <f t="shared" si="0"/>
        <v>@</v>
      </c>
      <c r="G19" s="539"/>
      <c r="H19" s="157" t="s">
        <v>214</v>
      </c>
      <c r="I19" s="159" t="s">
        <v>174</v>
      </c>
      <c r="J19" s="338">
        <v>3120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4" customFormat="1" ht="20.25" customHeight="1">
      <c r="A20" s="188"/>
      <c r="B20" s="19" t="s">
        <v>1348</v>
      </c>
      <c r="C20" s="19" t="s">
        <v>117</v>
      </c>
      <c r="D20" s="29" t="s">
        <v>30</v>
      </c>
      <c r="E20" s="85" t="s">
        <v>396</v>
      </c>
      <c r="F20" s="552" t="str">
        <f t="shared" si="0"/>
        <v>@</v>
      </c>
      <c r="G20" s="539"/>
      <c r="H20" s="157" t="s">
        <v>214</v>
      </c>
      <c r="I20" s="159" t="s">
        <v>173</v>
      </c>
      <c r="J20" s="338">
        <v>3430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4" customFormat="1" ht="18" customHeight="1">
      <c r="A21" s="188"/>
      <c r="B21" s="19" t="s">
        <v>1349</v>
      </c>
      <c r="C21" s="19" t="s">
        <v>117</v>
      </c>
      <c r="D21" s="29" t="s">
        <v>2</v>
      </c>
      <c r="E21" s="85" t="s">
        <v>397</v>
      </c>
      <c r="F21" s="552" t="str">
        <f t="shared" si="0"/>
        <v>@</v>
      </c>
      <c r="G21" s="539"/>
      <c r="H21" s="157" t="s">
        <v>214</v>
      </c>
      <c r="I21" s="159" t="s">
        <v>169</v>
      </c>
      <c r="J21" s="338">
        <v>3520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4" customFormat="1" ht="18.75" customHeight="1">
      <c r="A22" s="188"/>
      <c r="B22" s="83" t="s">
        <v>1350</v>
      </c>
      <c r="C22" s="33" t="s">
        <v>117</v>
      </c>
      <c r="D22" s="29" t="s">
        <v>90</v>
      </c>
      <c r="E22" s="132" t="s">
        <v>120</v>
      </c>
      <c r="F22" s="552" t="str">
        <f t="shared" si="0"/>
        <v>@</v>
      </c>
      <c r="G22" s="543"/>
      <c r="H22" s="127" t="s">
        <v>426</v>
      </c>
      <c r="I22" s="178" t="s">
        <v>173</v>
      </c>
      <c r="J22" s="338">
        <v>3770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4" customFormat="1" ht="18.75" customHeight="1">
      <c r="A23" s="188"/>
      <c r="B23" s="83" t="s">
        <v>1351</v>
      </c>
      <c r="C23" s="33" t="s">
        <v>113</v>
      </c>
      <c r="D23" s="29" t="s">
        <v>483</v>
      </c>
      <c r="E23" s="132" t="s">
        <v>401</v>
      </c>
      <c r="F23" s="552" t="str">
        <f t="shared" si="0"/>
        <v>@</v>
      </c>
      <c r="G23" s="544"/>
      <c r="H23" s="127"/>
      <c r="I23" s="178" t="s">
        <v>386</v>
      </c>
      <c r="J23" s="338">
        <v>6040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4" customFormat="1" ht="18.75" customHeight="1">
      <c r="A24" s="188"/>
      <c r="B24" s="19" t="s">
        <v>1352</v>
      </c>
      <c r="C24" s="33" t="s">
        <v>113</v>
      </c>
      <c r="D24" s="29" t="s">
        <v>1451</v>
      </c>
      <c r="E24" s="132" t="s">
        <v>645</v>
      </c>
      <c r="F24" s="552" t="str">
        <f t="shared" si="0"/>
        <v>@</v>
      </c>
      <c r="G24" s="544"/>
      <c r="H24" s="127" t="s">
        <v>113</v>
      </c>
      <c r="I24" s="178" t="s">
        <v>184</v>
      </c>
      <c r="J24" s="338">
        <v>7220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44" customFormat="1" ht="18" customHeight="1">
      <c r="A25" s="188"/>
      <c r="B25" s="189"/>
      <c r="C25" s="190"/>
      <c r="D25" s="191" t="s">
        <v>391</v>
      </c>
      <c r="E25" s="196"/>
      <c r="F25" s="554"/>
      <c r="G25" s="538"/>
      <c r="H25" s="197"/>
      <c r="I25" s="415"/>
      <c r="J25" s="568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s="4" customFormat="1" ht="32.25" customHeight="1">
      <c r="A26" s="188"/>
      <c r="B26" s="245" t="s">
        <v>1353</v>
      </c>
      <c r="C26" s="235" t="s">
        <v>117</v>
      </c>
      <c r="D26" s="336" t="s">
        <v>31</v>
      </c>
      <c r="E26" s="250" t="s">
        <v>398</v>
      </c>
      <c r="F26" s="553"/>
      <c r="G26" s="546" t="s">
        <v>43</v>
      </c>
      <c r="H26" s="251" t="s">
        <v>424</v>
      </c>
      <c r="I26" s="252" t="s">
        <v>174</v>
      </c>
      <c r="J26" s="339">
        <v>1000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44" customFormat="1" ht="18" customHeight="1">
      <c r="A27" s="188"/>
      <c r="B27" s="189"/>
      <c r="C27" s="190"/>
      <c r="D27" s="191" t="s">
        <v>392</v>
      </c>
      <c r="E27" s="196"/>
      <c r="F27" s="554"/>
      <c r="G27" s="538"/>
      <c r="H27" s="195"/>
      <c r="I27" s="415"/>
      <c r="J27" s="568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s="4" customFormat="1" ht="18" customHeight="1">
      <c r="A28" s="188"/>
      <c r="B28" s="18" t="s">
        <v>1354</v>
      </c>
      <c r="C28" s="19" t="s">
        <v>117</v>
      </c>
      <c r="D28" s="31" t="s">
        <v>403</v>
      </c>
      <c r="E28" s="132" t="s">
        <v>404</v>
      </c>
      <c r="F28" s="552" t="str">
        <f t="shared" si="0"/>
        <v>@</v>
      </c>
      <c r="G28" s="542"/>
      <c r="H28" s="181" t="s">
        <v>236</v>
      </c>
      <c r="I28" s="180" t="s">
        <v>174</v>
      </c>
      <c r="J28" s="338">
        <v>2210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4" customFormat="1" ht="18" customHeight="1">
      <c r="A29" s="188"/>
      <c r="B29" s="18" t="s">
        <v>1355</v>
      </c>
      <c r="C29" s="19" t="s">
        <v>165</v>
      </c>
      <c r="D29" s="31" t="s">
        <v>403</v>
      </c>
      <c r="E29" s="132" t="s">
        <v>404</v>
      </c>
      <c r="F29" s="552" t="str">
        <f t="shared" si="0"/>
        <v>@</v>
      </c>
      <c r="H29" s="181" t="s">
        <v>477</v>
      </c>
      <c r="I29" s="180" t="s">
        <v>174</v>
      </c>
      <c r="J29" s="338">
        <v>1880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4" customFormat="1" ht="23.25">
      <c r="A30" s="188"/>
      <c r="B30" s="18" t="s">
        <v>1356</v>
      </c>
      <c r="C30" s="19" t="s">
        <v>117</v>
      </c>
      <c r="D30" s="31" t="s">
        <v>700</v>
      </c>
      <c r="E30" s="132"/>
      <c r="F30" s="552" t="str">
        <f t="shared" si="0"/>
        <v>@</v>
      </c>
      <c r="G30" s="544"/>
      <c r="H30" s="181" t="s">
        <v>638</v>
      </c>
      <c r="I30" s="180" t="s">
        <v>173</v>
      </c>
      <c r="J30" s="338">
        <v>2960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4" customFormat="1" ht="30">
      <c r="A31" s="188"/>
      <c r="B31" s="19" t="s">
        <v>1357</v>
      </c>
      <c r="C31" s="19" t="s">
        <v>50</v>
      </c>
      <c r="D31" s="28" t="s">
        <v>771</v>
      </c>
      <c r="E31" s="140" t="s">
        <v>1437</v>
      </c>
      <c r="F31" s="552" t="str">
        <f t="shared" si="0"/>
        <v>@</v>
      </c>
      <c r="G31" s="543"/>
      <c r="H31" s="157" t="s">
        <v>242</v>
      </c>
      <c r="I31" s="159" t="s">
        <v>173</v>
      </c>
      <c r="J31" s="338">
        <v>3050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4" customFormat="1" ht="30">
      <c r="A32" s="188"/>
      <c r="B32" s="19" t="s">
        <v>1358</v>
      </c>
      <c r="C32" s="19" t="s">
        <v>117</v>
      </c>
      <c r="D32" s="28" t="s">
        <v>699</v>
      </c>
      <c r="E32" s="140" t="s">
        <v>1431</v>
      </c>
      <c r="F32" s="552" t="str">
        <f t="shared" si="0"/>
        <v>@</v>
      </c>
      <c r="G32" s="544"/>
      <c r="H32" s="157" t="s">
        <v>638</v>
      </c>
      <c r="I32" s="159" t="s">
        <v>173</v>
      </c>
      <c r="J32" s="338">
        <v>2970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4" customFormat="1" ht="30">
      <c r="A33" s="188"/>
      <c r="B33" s="19" t="s">
        <v>1432</v>
      </c>
      <c r="C33" s="19" t="s">
        <v>124</v>
      </c>
      <c r="D33" s="28" t="s">
        <v>699</v>
      </c>
      <c r="E33" s="140" t="s">
        <v>1431</v>
      </c>
      <c r="F33" s="552" t="str">
        <f t="shared" si="0"/>
        <v>@</v>
      </c>
      <c r="G33" s="545" t="s">
        <v>1418</v>
      </c>
      <c r="H33" s="157"/>
      <c r="I33" s="159"/>
      <c r="J33" s="338">
        <v>4000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44" customFormat="1" ht="18.75" customHeight="1">
      <c r="A34" s="188"/>
      <c r="B34" s="189"/>
      <c r="C34" s="190"/>
      <c r="D34" s="191" t="s">
        <v>389</v>
      </c>
      <c r="E34" s="194"/>
      <c r="F34" s="554"/>
      <c r="G34" s="538"/>
      <c r="H34" s="195"/>
      <c r="I34" s="415"/>
      <c r="J34" s="568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s="4" customFormat="1" ht="18.75" customHeight="1">
      <c r="A35" s="188"/>
      <c r="B35" s="531" t="s">
        <v>1360</v>
      </c>
      <c r="C35" s="25" t="s">
        <v>165</v>
      </c>
      <c r="D35" s="627" t="s">
        <v>405</v>
      </c>
      <c r="E35" s="616" t="s">
        <v>581</v>
      </c>
      <c r="F35" s="552" t="str">
        <f t="shared" si="0"/>
        <v>@</v>
      </c>
      <c r="G35" s="621"/>
      <c r="H35" s="181" t="s">
        <v>425</v>
      </c>
      <c r="I35" s="180" t="s">
        <v>431</v>
      </c>
      <c r="J35" s="338">
        <v>2460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4" customFormat="1" ht="23.25">
      <c r="A36" s="188"/>
      <c r="B36" s="531" t="s">
        <v>1359</v>
      </c>
      <c r="C36" s="19" t="s">
        <v>117</v>
      </c>
      <c r="D36" s="628"/>
      <c r="E36" s="617"/>
      <c r="F36" s="552" t="str">
        <f t="shared" si="0"/>
        <v>@</v>
      </c>
      <c r="G36" s="622"/>
      <c r="H36" s="181" t="s">
        <v>425</v>
      </c>
      <c r="I36" s="180" t="s">
        <v>431</v>
      </c>
      <c r="J36" s="338">
        <v>2570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4" customFormat="1" ht="19.5" customHeight="1">
      <c r="A37" s="188"/>
      <c r="B37" s="331" t="s">
        <v>1361</v>
      </c>
      <c r="C37" s="19" t="s">
        <v>117</v>
      </c>
      <c r="D37" s="333" t="s">
        <v>407</v>
      </c>
      <c r="E37" s="334"/>
      <c r="F37" s="552" t="str">
        <f t="shared" si="0"/>
        <v>@</v>
      </c>
      <c r="G37" s="547"/>
      <c r="H37" s="157" t="s">
        <v>270</v>
      </c>
      <c r="I37" s="180" t="s">
        <v>431</v>
      </c>
      <c r="J37" s="338">
        <v>2480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4" customFormat="1" ht="23.25" customHeight="1">
      <c r="A38" s="188"/>
      <c r="B38" s="25" t="s">
        <v>1363</v>
      </c>
      <c r="C38" s="25" t="s">
        <v>165</v>
      </c>
      <c r="D38" s="606" t="s">
        <v>32</v>
      </c>
      <c r="E38" s="616" t="s">
        <v>408</v>
      </c>
      <c r="F38" s="552" t="str">
        <f t="shared" si="0"/>
        <v>@</v>
      </c>
      <c r="G38" s="629"/>
      <c r="H38" s="157" t="s">
        <v>427</v>
      </c>
      <c r="I38" s="180" t="s">
        <v>431</v>
      </c>
      <c r="J38" s="338">
        <v>2220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4" customFormat="1" ht="27.75" customHeight="1">
      <c r="A39" s="188"/>
      <c r="B39" s="25" t="s">
        <v>1362</v>
      </c>
      <c r="C39" s="19" t="s">
        <v>117</v>
      </c>
      <c r="D39" s="620"/>
      <c r="E39" s="617"/>
      <c r="F39" s="552" t="str">
        <f t="shared" si="0"/>
        <v>@</v>
      </c>
      <c r="G39" s="630"/>
      <c r="H39" s="157" t="s">
        <v>426</v>
      </c>
      <c r="I39" s="180" t="s">
        <v>431</v>
      </c>
      <c r="J39" s="338">
        <v>2800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4" customFormat="1" ht="63" customHeight="1">
      <c r="A40" s="188"/>
      <c r="B40" s="25" t="s">
        <v>1498</v>
      </c>
      <c r="C40" s="25" t="s">
        <v>165</v>
      </c>
      <c r="D40" s="154" t="s">
        <v>409</v>
      </c>
      <c r="E40" s="584" t="s">
        <v>1499</v>
      </c>
      <c r="F40" s="552" t="str">
        <f t="shared" si="0"/>
        <v>@</v>
      </c>
      <c r="G40" s="585"/>
      <c r="H40" s="157" t="s">
        <v>202</v>
      </c>
      <c r="I40" s="159" t="s">
        <v>432</v>
      </c>
      <c r="J40" s="338">
        <v>2770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4" customFormat="1" ht="61.5" customHeight="1">
      <c r="A41" s="188"/>
      <c r="B41" s="25" t="s">
        <v>1430</v>
      </c>
      <c r="C41" s="19" t="s">
        <v>117</v>
      </c>
      <c r="D41" s="154" t="s">
        <v>1478</v>
      </c>
      <c r="E41" s="584" t="s">
        <v>1438</v>
      </c>
      <c r="F41" s="552" t="str">
        <f t="shared" si="0"/>
        <v>@</v>
      </c>
      <c r="G41" s="586" t="s">
        <v>1418</v>
      </c>
      <c r="H41" s="157" t="s">
        <v>202</v>
      </c>
      <c r="I41" s="159" t="s">
        <v>432</v>
      </c>
      <c r="J41" s="338">
        <v>2880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4" customFormat="1" ht="44.25" customHeight="1">
      <c r="A42" s="188"/>
      <c r="B42" s="25" t="s">
        <v>1479</v>
      </c>
      <c r="C42" s="19" t="s">
        <v>117</v>
      </c>
      <c r="D42" s="154" t="s">
        <v>1480</v>
      </c>
      <c r="E42" s="573" t="s">
        <v>763</v>
      </c>
      <c r="F42" s="552" t="str">
        <f t="shared" si="0"/>
        <v>@</v>
      </c>
      <c r="G42" s="587" t="s">
        <v>1443</v>
      </c>
      <c r="H42" s="157"/>
      <c r="I42" s="159"/>
      <c r="J42" s="338">
        <v>2980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4" customFormat="1" ht="66.75" customHeight="1">
      <c r="A43" s="188"/>
      <c r="B43" s="25" t="s">
        <v>1364</v>
      </c>
      <c r="C43" s="25" t="s">
        <v>165</v>
      </c>
      <c r="D43" s="28" t="s">
        <v>410</v>
      </c>
      <c r="E43" s="132" t="s">
        <v>411</v>
      </c>
      <c r="F43" s="552" t="str">
        <f t="shared" si="0"/>
        <v>@</v>
      </c>
      <c r="G43" s="548"/>
      <c r="H43" s="157" t="s">
        <v>428</v>
      </c>
      <c r="I43" s="159" t="s">
        <v>432</v>
      </c>
      <c r="J43" s="338">
        <v>2760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4" customFormat="1" ht="31.5" customHeight="1">
      <c r="A44" s="188"/>
      <c r="B44" s="155" t="s">
        <v>1365</v>
      </c>
      <c r="C44" s="19" t="s">
        <v>117</v>
      </c>
      <c r="D44" s="28" t="s">
        <v>4</v>
      </c>
      <c r="E44" s="85" t="s">
        <v>412</v>
      </c>
      <c r="F44" s="552" t="str">
        <f t="shared" si="0"/>
        <v>@</v>
      </c>
      <c r="G44" s="549"/>
      <c r="H44" s="158" t="s">
        <v>205</v>
      </c>
      <c r="I44" s="159" t="s">
        <v>433</v>
      </c>
      <c r="J44" s="338">
        <v>2770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4" customFormat="1" ht="44.25" customHeight="1">
      <c r="A45" s="188"/>
      <c r="B45" s="155" t="s">
        <v>1366</v>
      </c>
      <c r="C45" s="25" t="s">
        <v>165</v>
      </c>
      <c r="D45" s="28" t="s">
        <v>3</v>
      </c>
      <c r="E45" s="85" t="s">
        <v>413</v>
      </c>
      <c r="F45" s="552" t="str">
        <f t="shared" si="0"/>
        <v>@</v>
      </c>
      <c r="G45" s="550"/>
      <c r="H45" s="158" t="s">
        <v>214</v>
      </c>
      <c r="I45" s="159" t="s">
        <v>433</v>
      </c>
      <c r="J45" s="338">
        <v>2190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4" customFormat="1" ht="81.75" customHeight="1">
      <c r="A46" s="188"/>
      <c r="B46" s="19" t="s">
        <v>1367</v>
      </c>
      <c r="C46" s="19" t="s">
        <v>117</v>
      </c>
      <c r="D46" s="28" t="s">
        <v>790</v>
      </c>
      <c r="E46" s="99" t="s">
        <v>791</v>
      </c>
      <c r="F46" s="552" t="str">
        <f t="shared" si="0"/>
        <v>@</v>
      </c>
      <c r="G46" s="548"/>
      <c r="H46" s="157" t="s">
        <v>205</v>
      </c>
      <c r="I46" s="159" t="s">
        <v>171</v>
      </c>
      <c r="J46" s="338">
        <v>2390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4" customFormat="1" ht="80.25" customHeight="1">
      <c r="A47" s="188"/>
      <c r="B47" s="19" t="s">
        <v>1368</v>
      </c>
      <c r="C47" s="19" t="s">
        <v>124</v>
      </c>
      <c r="D47" s="521" t="s">
        <v>1500</v>
      </c>
      <c r="E47" s="85" t="s">
        <v>1501</v>
      </c>
      <c r="F47" s="552" t="str">
        <f t="shared" si="0"/>
        <v>@</v>
      </c>
      <c r="G47" s="593"/>
      <c r="H47" s="157" t="s">
        <v>207</v>
      </c>
      <c r="I47" s="159" t="s">
        <v>986</v>
      </c>
      <c r="J47" s="338">
        <v>2980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4" customFormat="1" ht="21.75" customHeight="1">
      <c r="A48" s="188"/>
      <c r="B48" s="19" t="s">
        <v>1417</v>
      </c>
      <c r="C48" s="19" t="s">
        <v>117</v>
      </c>
      <c r="D48" s="574" t="s">
        <v>1419</v>
      </c>
      <c r="E48" s="573" t="s">
        <v>763</v>
      </c>
      <c r="F48" s="552" t="str">
        <f t="shared" si="0"/>
        <v>@</v>
      </c>
      <c r="G48" s="575" t="s">
        <v>1418</v>
      </c>
      <c r="H48" s="157"/>
      <c r="I48" s="159"/>
      <c r="J48" s="338">
        <v>2360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4" customFormat="1" ht="18" customHeight="1">
      <c r="A49" s="188"/>
      <c r="B49" s="19" t="s">
        <v>1370</v>
      </c>
      <c r="C49" s="25" t="s">
        <v>165</v>
      </c>
      <c r="D49" s="606" t="s">
        <v>670</v>
      </c>
      <c r="E49" s="612" t="s">
        <v>120</v>
      </c>
      <c r="F49" s="552" t="str">
        <f t="shared" si="0"/>
        <v>@</v>
      </c>
      <c r="G49" s="608"/>
      <c r="H49" s="158" t="s">
        <v>429</v>
      </c>
      <c r="I49" s="159" t="s">
        <v>434</v>
      </c>
      <c r="J49" s="338">
        <v>2280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4" customFormat="1" ht="18" customHeight="1">
      <c r="A50" s="188"/>
      <c r="B50" s="19" t="s">
        <v>1369</v>
      </c>
      <c r="C50" s="19" t="s">
        <v>117</v>
      </c>
      <c r="D50" s="607"/>
      <c r="E50" s="613"/>
      <c r="F50" s="552" t="str">
        <f t="shared" si="0"/>
        <v>@</v>
      </c>
      <c r="G50" s="609"/>
      <c r="H50" s="158" t="s">
        <v>205</v>
      </c>
      <c r="I50" s="159" t="s">
        <v>171</v>
      </c>
      <c r="J50" s="338">
        <v>2530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4" customFormat="1" ht="38.25" customHeight="1">
      <c r="A51" s="188"/>
      <c r="B51" s="19" t="s">
        <v>1371</v>
      </c>
      <c r="C51" s="25" t="s">
        <v>165</v>
      </c>
      <c r="D51" s="604" t="s">
        <v>58</v>
      </c>
      <c r="E51" s="614" t="s">
        <v>1450</v>
      </c>
      <c r="F51" s="552" t="str">
        <f t="shared" si="0"/>
        <v>@</v>
      </c>
      <c r="G51" s="610"/>
      <c r="H51" s="158" t="s">
        <v>430</v>
      </c>
      <c r="I51" s="159" t="s">
        <v>432</v>
      </c>
      <c r="J51" s="338">
        <v>2461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4" customFormat="1" ht="42" customHeight="1">
      <c r="A52" s="188"/>
      <c r="B52" s="19" t="s">
        <v>1372</v>
      </c>
      <c r="C52" s="19" t="s">
        <v>117</v>
      </c>
      <c r="D52" s="605"/>
      <c r="E52" s="615"/>
      <c r="F52" s="552" t="str">
        <f t="shared" si="0"/>
        <v>@</v>
      </c>
      <c r="G52" s="611"/>
      <c r="H52" s="158" t="s">
        <v>430</v>
      </c>
      <c r="I52" s="159" t="s">
        <v>432</v>
      </c>
      <c r="J52" s="338">
        <v>2590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4" customFormat="1" ht="24" customHeight="1">
      <c r="A53" s="188"/>
      <c r="B53" s="332" t="s">
        <v>1373</v>
      </c>
      <c r="C53" s="19" t="s">
        <v>117</v>
      </c>
      <c r="D53" s="335" t="s">
        <v>703</v>
      </c>
      <c r="E53" s="87" t="s">
        <v>645</v>
      </c>
      <c r="F53" s="552" t="str">
        <f t="shared" si="0"/>
        <v>@</v>
      </c>
      <c r="G53" s="544"/>
      <c r="H53" s="157" t="s">
        <v>430</v>
      </c>
      <c r="I53" s="159" t="s">
        <v>178</v>
      </c>
      <c r="J53" s="338">
        <v>2610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4" customFormat="1" ht="36" customHeight="1">
      <c r="A54" s="188"/>
      <c r="B54" s="88" t="s">
        <v>1429</v>
      </c>
      <c r="C54" s="88" t="s">
        <v>117</v>
      </c>
      <c r="D54" s="86" t="s">
        <v>1542</v>
      </c>
      <c r="E54" s="87" t="s">
        <v>488</v>
      </c>
      <c r="F54" s="552" t="str">
        <f t="shared" si="0"/>
        <v>@</v>
      </c>
      <c r="G54" s="551"/>
      <c r="H54" s="127" t="s">
        <v>208</v>
      </c>
      <c r="I54" s="124" t="s">
        <v>176</v>
      </c>
      <c r="J54" s="338">
        <v>3940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44" customFormat="1" ht="18" customHeight="1">
      <c r="A55" s="188"/>
      <c r="B55" s="189"/>
      <c r="C55" s="190"/>
      <c r="D55" s="191" t="s">
        <v>390</v>
      </c>
      <c r="E55" s="196"/>
      <c r="F55" s="536"/>
      <c r="G55" s="193"/>
      <c r="H55" s="195"/>
      <c r="I55" s="415"/>
      <c r="J55" s="568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s="4" customFormat="1" ht="31.5">
      <c r="A56" s="188"/>
      <c r="B56" s="235" t="s">
        <v>1374</v>
      </c>
      <c r="C56" s="235" t="s">
        <v>117</v>
      </c>
      <c r="D56" s="255" t="s">
        <v>422</v>
      </c>
      <c r="E56" s="250" t="s">
        <v>423</v>
      </c>
      <c r="F56" s="537"/>
      <c r="G56" s="238" t="s">
        <v>43</v>
      </c>
      <c r="H56" s="251" t="s">
        <v>214</v>
      </c>
      <c r="I56" s="252" t="s">
        <v>435</v>
      </c>
      <c r="J56" s="339">
        <v>870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4" customFormat="1" ht="18" customHeight="1">
      <c r="A57" s="188"/>
      <c r="B57" s="189"/>
      <c r="C57" s="190"/>
      <c r="D57" s="198" t="s">
        <v>151</v>
      </c>
      <c r="E57" s="199"/>
      <c r="F57" s="199"/>
      <c r="G57" s="193"/>
      <c r="H57" s="195"/>
      <c r="I57" s="415"/>
      <c r="J57" s="569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4" customFormat="1" ht="15.75">
      <c r="A58" s="188"/>
      <c r="C58" s="32"/>
      <c r="D58" s="28" t="s">
        <v>115</v>
      </c>
      <c r="E58" s="99"/>
      <c r="F58" s="534"/>
      <c r="G58" s="89"/>
      <c r="H58" s="157"/>
      <c r="I58" s="159"/>
      <c r="J58" s="338">
        <v>180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4" customFormat="1" ht="15.75">
      <c r="A59" s="188"/>
      <c r="B59" s="189"/>
      <c r="C59" s="190"/>
      <c r="D59" s="191" t="s">
        <v>393</v>
      </c>
      <c r="E59" s="199"/>
      <c r="F59" s="199"/>
      <c r="G59" s="193"/>
      <c r="H59" s="200"/>
      <c r="I59" s="415"/>
      <c r="J59" s="569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4" customFormat="1" ht="15.75">
      <c r="A60" s="188"/>
      <c r="B60" s="19"/>
      <c r="C60" s="91"/>
      <c r="D60" s="28" t="s">
        <v>114</v>
      </c>
      <c r="E60" s="140"/>
      <c r="F60" s="535"/>
      <c r="G60" s="90"/>
      <c r="H60" s="179"/>
      <c r="I60" s="178"/>
      <c r="J60" s="421">
        <v>1250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0" s="36" customFormat="1" ht="31.5" customHeight="1">
      <c r="A61" s="61"/>
      <c r="B61" s="80"/>
      <c r="C61" s="77"/>
      <c r="D61" s="76"/>
      <c r="E61" s="143"/>
      <c r="F61" s="143"/>
      <c r="G61" s="78"/>
      <c r="H61" s="78"/>
      <c r="I61" s="78"/>
      <c r="J61" s="340"/>
    </row>
    <row r="62" spans="1:10" s="14" customFormat="1" ht="15.75">
      <c r="A62" s="21"/>
      <c r="B62" s="79"/>
      <c r="C62" s="40"/>
      <c r="D62" s="39"/>
      <c r="E62" s="256"/>
      <c r="F62" s="256"/>
      <c r="G62" s="263"/>
      <c r="H62" s="34"/>
      <c r="I62" s="34"/>
      <c r="J62" s="337"/>
    </row>
    <row r="63" spans="1:10" s="14" customFormat="1" ht="15.75">
      <c r="A63" s="21"/>
      <c r="B63" s="38"/>
      <c r="C63" s="40"/>
      <c r="D63" s="39"/>
      <c r="E63" s="256"/>
      <c r="F63" s="256"/>
      <c r="G63" s="263"/>
      <c r="H63" s="34"/>
      <c r="I63" s="34"/>
      <c r="J63" s="337"/>
    </row>
    <row r="64" spans="1:10" s="14" customFormat="1" ht="15.75">
      <c r="A64" s="21"/>
      <c r="B64" s="38"/>
      <c r="C64" s="40"/>
      <c r="D64" s="39"/>
      <c r="E64" s="264"/>
      <c r="F64" s="264"/>
      <c r="G64" s="263"/>
      <c r="H64" s="34"/>
      <c r="I64" s="34"/>
      <c r="J64" s="337"/>
    </row>
    <row r="65" spans="1:10" s="14" customFormat="1" ht="15.75">
      <c r="A65" s="21"/>
      <c r="B65" s="38"/>
      <c r="C65" s="40"/>
      <c r="D65" s="39"/>
      <c r="E65" s="256"/>
      <c r="F65" s="256"/>
      <c r="G65" s="263"/>
      <c r="H65" s="34"/>
      <c r="I65" s="34"/>
      <c r="J65" s="337"/>
    </row>
    <row r="66" spans="1:49" s="14" customFormat="1" ht="15.75">
      <c r="A66" s="21"/>
      <c r="B66" s="38"/>
      <c r="C66" s="40"/>
      <c r="D66" s="39"/>
      <c r="E66" s="256"/>
      <c r="F66" s="256"/>
      <c r="G66" s="263"/>
      <c r="H66" s="34"/>
      <c r="I66" s="34"/>
      <c r="J66" s="340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s="14" customFormat="1" ht="15.75">
      <c r="A67" s="21"/>
      <c r="B67" s="38"/>
      <c r="C67" s="40"/>
      <c r="D67" s="39"/>
      <c r="E67" s="256"/>
      <c r="F67" s="256"/>
      <c r="G67" s="263"/>
      <c r="H67" s="34"/>
      <c r="I67" s="34"/>
      <c r="J67" s="340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2:10" ht="15.75">
      <c r="B68" s="38"/>
      <c r="C68" s="40"/>
      <c r="D68" s="39"/>
      <c r="E68" s="256"/>
      <c r="F68" s="256"/>
      <c r="G68" s="263"/>
      <c r="H68" s="34"/>
      <c r="I68" s="34"/>
      <c r="J68" s="340"/>
    </row>
    <row r="69" spans="2:10" ht="15.75">
      <c r="B69" s="38"/>
      <c r="C69" s="40"/>
      <c r="D69" s="39"/>
      <c r="E69" s="256"/>
      <c r="F69" s="256"/>
      <c r="G69" s="263"/>
      <c r="H69" s="34"/>
      <c r="I69" s="34"/>
      <c r="J69" s="340"/>
    </row>
    <row r="70" spans="2:10" ht="15.75">
      <c r="B70" s="38"/>
      <c r="C70" s="40"/>
      <c r="D70" s="39"/>
      <c r="E70" s="256"/>
      <c r="F70" s="256"/>
      <c r="G70" s="263"/>
      <c r="H70" s="34"/>
      <c r="I70" s="34"/>
      <c r="J70" s="340"/>
    </row>
    <row r="71" spans="2:10" ht="15.75">
      <c r="B71" s="38"/>
      <c r="C71" s="40"/>
      <c r="D71" s="39"/>
      <c r="E71" s="256"/>
      <c r="F71" s="256"/>
      <c r="G71" s="263"/>
      <c r="H71" s="34"/>
      <c r="I71" s="34"/>
      <c r="J71" s="340"/>
    </row>
    <row r="72" spans="2:10" ht="15.75">
      <c r="B72" s="38"/>
      <c r="C72" s="40"/>
      <c r="D72" s="39"/>
      <c r="E72" s="256"/>
      <c r="F72" s="256"/>
      <c r="G72" s="263"/>
      <c r="H72" s="34"/>
      <c r="I72" s="34"/>
      <c r="J72" s="340"/>
    </row>
    <row r="73" spans="2:10" ht="15.75">
      <c r="B73" s="38"/>
      <c r="C73" s="40"/>
      <c r="D73" s="39"/>
      <c r="E73" s="256"/>
      <c r="F73" s="256"/>
      <c r="G73" s="263"/>
      <c r="H73" s="34"/>
      <c r="I73" s="34"/>
      <c r="J73" s="340"/>
    </row>
    <row r="74" spans="2:10" ht="15.75">
      <c r="B74" s="38"/>
      <c r="C74" s="40"/>
      <c r="D74" s="39"/>
      <c r="E74" s="256"/>
      <c r="F74" s="256"/>
      <c r="G74" s="263"/>
      <c r="H74" s="34"/>
      <c r="I74" s="34"/>
      <c r="J74" s="340"/>
    </row>
    <row r="75" spans="2:10" ht="15.75">
      <c r="B75" s="38"/>
      <c r="C75" s="40"/>
      <c r="D75" s="39"/>
      <c r="E75" s="256"/>
      <c r="F75" s="256"/>
      <c r="G75" s="263"/>
      <c r="H75" s="34"/>
      <c r="I75" s="34"/>
      <c r="J75" s="340"/>
    </row>
    <row r="76" spans="2:10" ht="15.75">
      <c r="B76" s="38"/>
      <c r="C76" s="40"/>
      <c r="D76" s="39"/>
      <c r="E76" s="256"/>
      <c r="F76" s="256"/>
      <c r="G76" s="263"/>
      <c r="H76" s="34"/>
      <c r="I76" s="34"/>
      <c r="J76" s="340"/>
    </row>
    <row r="77" spans="2:10" ht="15.75">
      <c r="B77" s="38"/>
      <c r="C77" s="40"/>
      <c r="D77" s="39"/>
      <c r="E77" s="256"/>
      <c r="F77" s="256"/>
      <c r="G77" s="263"/>
      <c r="H77" s="34"/>
      <c r="I77" s="34"/>
      <c r="J77" s="340"/>
    </row>
    <row r="78" spans="2:10" ht="15.75">
      <c r="B78" s="38"/>
      <c r="C78" s="40"/>
      <c r="D78" s="39"/>
      <c r="E78" s="256"/>
      <c r="F78" s="256"/>
      <c r="G78" s="263"/>
      <c r="H78" s="34"/>
      <c r="I78" s="34"/>
      <c r="J78" s="340"/>
    </row>
    <row r="79" spans="2:10" ht="15.75">
      <c r="B79" s="38"/>
      <c r="C79" s="40"/>
      <c r="D79" s="39"/>
      <c r="E79" s="256"/>
      <c r="F79" s="256"/>
      <c r="G79" s="263"/>
      <c r="H79" s="34"/>
      <c r="I79" s="34"/>
      <c r="J79" s="337"/>
    </row>
    <row r="80" spans="2:10" ht="15.75">
      <c r="B80" s="38"/>
      <c r="C80" s="40"/>
      <c r="D80" s="39"/>
      <c r="E80" s="264"/>
      <c r="F80" s="264"/>
      <c r="G80" s="263"/>
      <c r="H80" s="34"/>
      <c r="I80" s="34"/>
      <c r="J80" s="337"/>
    </row>
    <row r="81" spans="2:10" ht="15.75">
      <c r="B81" s="38"/>
      <c r="C81" s="40"/>
      <c r="D81" s="39"/>
      <c r="E81" s="256"/>
      <c r="F81" s="256"/>
      <c r="G81" s="263"/>
      <c r="H81" s="34"/>
      <c r="I81" s="34"/>
      <c r="J81" s="337"/>
    </row>
    <row r="82" spans="2:10" ht="15.75">
      <c r="B82" s="38"/>
      <c r="C82" s="40"/>
      <c r="D82" s="39"/>
      <c r="E82" s="142"/>
      <c r="F82" s="142"/>
      <c r="G82" s="34"/>
      <c r="H82" s="34"/>
      <c r="I82" s="34"/>
      <c r="J82" s="337"/>
    </row>
    <row r="83" spans="2:10" ht="15.75">
      <c r="B83" s="38"/>
      <c r="C83" s="40"/>
      <c r="D83" s="39"/>
      <c r="E83" s="142"/>
      <c r="F83" s="142"/>
      <c r="G83" s="34"/>
      <c r="H83" s="34"/>
      <c r="I83" s="34"/>
      <c r="J83" s="337"/>
    </row>
    <row r="84" spans="2:10" ht="15.75">
      <c r="B84" s="38"/>
      <c r="C84" s="40"/>
      <c r="D84" s="39"/>
      <c r="E84" s="142"/>
      <c r="F84" s="142"/>
      <c r="G84" s="34"/>
      <c r="H84" s="34"/>
      <c r="I84" s="34"/>
      <c r="J84" s="337"/>
    </row>
    <row r="85" spans="2:10" ht="15.75">
      <c r="B85" s="38"/>
      <c r="C85" s="40"/>
      <c r="D85" s="39"/>
      <c r="E85" s="142"/>
      <c r="F85" s="142"/>
      <c r="G85" s="34"/>
      <c r="H85" s="34"/>
      <c r="I85" s="34"/>
      <c r="J85" s="337"/>
    </row>
    <row r="86" spans="2:10" ht="15.75">
      <c r="B86" s="38"/>
      <c r="C86" s="40"/>
      <c r="D86" s="39"/>
      <c r="E86" s="143"/>
      <c r="F86" s="143"/>
      <c r="G86" s="34"/>
      <c r="H86" s="34"/>
      <c r="I86" s="34"/>
      <c r="J86" s="337"/>
    </row>
    <row r="87" spans="2:10" ht="15.75">
      <c r="B87" s="38"/>
      <c r="C87" s="40"/>
      <c r="D87" s="39"/>
      <c r="E87" s="144"/>
      <c r="F87" s="144"/>
      <c r="G87" s="34"/>
      <c r="H87" s="34"/>
      <c r="I87" s="34"/>
      <c r="J87" s="337"/>
    </row>
    <row r="88" spans="2:10" ht="15.75">
      <c r="B88" s="38"/>
      <c r="C88" s="40"/>
      <c r="D88" s="39"/>
      <c r="E88" s="143"/>
      <c r="F88" s="143"/>
      <c r="G88" s="34"/>
      <c r="H88" s="34"/>
      <c r="I88" s="34"/>
      <c r="J88" s="337"/>
    </row>
    <row r="89" spans="1:10" s="14" customFormat="1" ht="15.75">
      <c r="A89" s="21"/>
      <c r="B89" s="38"/>
      <c r="C89" s="40"/>
      <c r="D89" s="39"/>
      <c r="E89" s="143"/>
      <c r="F89" s="143"/>
      <c r="G89" s="34"/>
      <c r="H89" s="34"/>
      <c r="I89" s="34"/>
      <c r="J89" s="337"/>
    </row>
    <row r="90" spans="1:45" s="14" customFormat="1" ht="15.75">
      <c r="A90" s="21"/>
      <c r="B90" s="38"/>
      <c r="C90" s="40"/>
      <c r="D90" s="39"/>
      <c r="E90" s="143"/>
      <c r="F90" s="143"/>
      <c r="G90" s="34"/>
      <c r="H90" s="34"/>
      <c r="I90" s="34"/>
      <c r="J90" s="337"/>
      <c r="AS90" s="41"/>
    </row>
    <row r="91" spans="2:10" ht="15.75">
      <c r="B91" s="38"/>
      <c r="C91" s="40"/>
      <c r="D91" s="39"/>
      <c r="E91" s="143"/>
      <c r="F91" s="143"/>
      <c r="G91" s="34"/>
      <c r="H91" s="34"/>
      <c r="I91" s="34"/>
      <c r="J91" s="337"/>
    </row>
    <row r="92" spans="2:10" ht="15.75">
      <c r="B92" s="38"/>
      <c r="C92" s="40"/>
      <c r="D92" s="39"/>
      <c r="E92" s="143"/>
      <c r="F92" s="143"/>
      <c r="G92" s="34"/>
      <c r="H92" s="34"/>
      <c r="I92" s="34"/>
      <c r="J92" s="337"/>
    </row>
    <row r="93" spans="2:10" ht="15.75">
      <c r="B93" s="38"/>
      <c r="C93" s="40"/>
      <c r="D93" s="39"/>
      <c r="E93" s="143"/>
      <c r="F93" s="143"/>
      <c r="G93" s="34"/>
      <c r="H93" s="34"/>
      <c r="I93" s="34"/>
      <c r="J93" s="337"/>
    </row>
    <row r="94" spans="2:10" ht="15.75">
      <c r="B94" s="38"/>
      <c r="C94" s="40"/>
      <c r="D94" s="39"/>
      <c r="E94" s="143"/>
      <c r="F94" s="143"/>
      <c r="G94" s="34"/>
      <c r="H94" s="34"/>
      <c r="I94" s="34"/>
      <c r="J94" s="337"/>
    </row>
    <row r="95" spans="2:10" ht="15.75">
      <c r="B95" s="38"/>
      <c r="C95" s="40"/>
      <c r="D95" s="39"/>
      <c r="E95" s="143"/>
      <c r="F95" s="143"/>
      <c r="G95" s="34"/>
      <c r="H95" s="34"/>
      <c r="I95" s="34"/>
      <c r="J95" s="337"/>
    </row>
    <row r="96" spans="2:10" ht="15.75">
      <c r="B96" s="38"/>
      <c r="C96" s="40"/>
      <c r="D96" s="39"/>
      <c r="E96" s="143"/>
      <c r="F96" s="143"/>
      <c r="G96" s="34"/>
      <c r="H96" s="34"/>
      <c r="I96" s="34"/>
      <c r="J96" s="337"/>
    </row>
    <row r="97" spans="2:10" ht="15.75">
      <c r="B97" s="38"/>
      <c r="C97" s="40"/>
      <c r="D97" s="39"/>
      <c r="E97" s="143"/>
      <c r="F97" s="143"/>
      <c r="G97" s="34"/>
      <c r="H97" s="34"/>
      <c r="I97" s="34"/>
      <c r="J97" s="337"/>
    </row>
    <row r="98" spans="2:10" ht="15.75">
      <c r="B98" s="38"/>
      <c r="C98" s="40"/>
      <c r="D98" s="39"/>
      <c r="E98" s="143"/>
      <c r="F98" s="143"/>
      <c r="G98" s="34"/>
      <c r="H98" s="34"/>
      <c r="I98" s="34"/>
      <c r="J98" s="337"/>
    </row>
    <row r="99" spans="2:10" ht="15.75">
      <c r="B99" s="38"/>
      <c r="C99" s="40"/>
      <c r="D99" s="39"/>
      <c r="E99" s="143"/>
      <c r="F99" s="143"/>
      <c r="G99" s="34"/>
      <c r="H99" s="34"/>
      <c r="I99" s="34"/>
      <c r="J99" s="337"/>
    </row>
    <row r="100" spans="2:10" ht="15.75">
      <c r="B100" s="38"/>
      <c r="C100" s="40"/>
      <c r="D100" s="39"/>
      <c r="E100" s="143"/>
      <c r="F100" s="143"/>
      <c r="G100" s="34"/>
      <c r="H100" s="34"/>
      <c r="I100" s="34"/>
      <c r="J100" s="337"/>
    </row>
    <row r="101" spans="2:10" ht="15.75">
      <c r="B101" s="38"/>
      <c r="C101" s="40"/>
      <c r="D101" s="39"/>
      <c r="E101" s="143"/>
      <c r="F101" s="143"/>
      <c r="G101" s="34"/>
      <c r="H101" s="34"/>
      <c r="I101" s="34"/>
      <c r="J101" s="337"/>
    </row>
    <row r="102" spans="2:10" ht="15.75">
      <c r="B102" s="38"/>
      <c r="C102" s="40"/>
      <c r="D102" s="39"/>
      <c r="E102" s="143"/>
      <c r="F102" s="143"/>
      <c r="G102" s="34"/>
      <c r="H102" s="34"/>
      <c r="I102" s="34"/>
      <c r="J102" s="337"/>
    </row>
    <row r="103" spans="2:10" ht="15.75">
      <c r="B103" s="38"/>
      <c r="C103" s="40"/>
      <c r="D103" s="39"/>
      <c r="E103" s="143"/>
      <c r="F103" s="143"/>
      <c r="G103" s="34"/>
      <c r="H103" s="34"/>
      <c r="I103" s="34"/>
      <c r="J103" s="337"/>
    </row>
    <row r="104" spans="2:10" ht="15.75">
      <c r="B104" s="38"/>
      <c r="C104" s="40"/>
      <c r="D104" s="39"/>
      <c r="E104" s="144"/>
      <c r="F104" s="144"/>
      <c r="G104" s="34"/>
      <c r="H104" s="34"/>
      <c r="I104" s="34"/>
      <c r="J104" s="337"/>
    </row>
    <row r="105" spans="2:10" ht="15.75">
      <c r="B105" s="38"/>
      <c r="C105" s="40"/>
      <c r="D105" s="39"/>
      <c r="E105" s="143"/>
      <c r="F105" s="143"/>
      <c r="G105" s="34"/>
      <c r="H105" s="34"/>
      <c r="I105" s="34"/>
      <c r="J105" s="337"/>
    </row>
    <row r="106" spans="2:10" ht="15.75">
      <c r="B106" s="38"/>
      <c r="C106" s="40"/>
      <c r="D106" s="39"/>
      <c r="E106" s="143"/>
      <c r="F106" s="143"/>
      <c r="G106" s="34"/>
      <c r="H106" s="34"/>
      <c r="I106" s="34"/>
      <c r="J106" s="337"/>
    </row>
    <row r="107" spans="2:10" ht="15.75">
      <c r="B107" s="38"/>
      <c r="C107" s="40"/>
      <c r="D107" s="39"/>
      <c r="E107" s="143"/>
      <c r="F107" s="143"/>
      <c r="G107" s="34"/>
      <c r="H107" s="34"/>
      <c r="I107" s="34"/>
      <c r="J107" s="337"/>
    </row>
    <row r="108" spans="2:10" ht="15.75">
      <c r="B108" s="38"/>
      <c r="C108" s="40"/>
      <c r="D108" s="39"/>
      <c r="E108" s="144"/>
      <c r="F108" s="144"/>
      <c r="G108" s="34"/>
      <c r="H108" s="34"/>
      <c r="I108" s="34"/>
      <c r="J108" s="337"/>
    </row>
    <row r="109" spans="2:10" ht="15.75">
      <c r="B109" s="38"/>
      <c r="C109" s="40"/>
      <c r="D109" s="39"/>
      <c r="E109" s="143"/>
      <c r="F109" s="143"/>
      <c r="G109" s="34"/>
      <c r="H109" s="34"/>
      <c r="I109" s="34"/>
      <c r="J109" s="337"/>
    </row>
    <row r="110" spans="2:10" ht="15.75">
      <c r="B110" s="38"/>
      <c r="C110" s="40"/>
      <c r="D110" s="39"/>
      <c r="E110" s="143"/>
      <c r="F110" s="143"/>
      <c r="G110" s="34"/>
      <c r="H110" s="34"/>
      <c r="I110" s="34"/>
      <c r="J110" s="337"/>
    </row>
    <row r="111" spans="2:10" ht="15.75">
      <c r="B111" s="38"/>
      <c r="C111" s="40"/>
      <c r="D111" s="39"/>
      <c r="E111" s="143"/>
      <c r="F111" s="143"/>
      <c r="G111" s="34"/>
      <c r="H111" s="34"/>
      <c r="I111" s="34"/>
      <c r="J111" s="337"/>
    </row>
    <row r="112" spans="2:10" ht="15.75">
      <c r="B112" s="38"/>
      <c r="C112" s="40"/>
      <c r="D112" s="39"/>
      <c r="E112" s="143"/>
      <c r="F112" s="143"/>
      <c r="G112" s="34"/>
      <c r="H112" s="34"/>
      <c r="I112" s="34"/>
      <c r="J112" s="337"/>
    </row>
    <row r="113" spans="2:10" ht="15.75">
      <c r="B113" s="38"/>
      <c r="C113" s="40"/>
      <c r="D113" s="39"/>
      <c r="E113" s="143"/>
      <c r="F113" s="143"/>
      <c r="G113" s="34"/>
      <c r="H113" s="34"/>
      <c r="I113" s="34"/>
      <c r="J113" s="337"/>
    </row>
    <row r="114" spans="2:10" ht="15.75">
      <c r="B114" s="38"/>
      <c r="C114" s="40"/>
      <c r="D114" s="39"/>
      <c r="E114" s="143"/>
      <c r="F114" s="143"/>
      <c r="G114" s="34"/>
      <c r="H114" s="34"/>
      <c r="I114" s="34"/>
      <c r="J114" s="337"/>
    </row>
    <row r="115" spans="2:10" ht="56.25" customHeight="1">
      <c r="B115" s="38"/>
      <c r="C115" s="40"/>
      <c r="D115" s="39"/>
      <c r="E115" s="143"/>
      <c r="F115" s="143"/>
      <c r="G115" s="34"/>
      <c r="H115" s="34"/>
      <c r="I115" s="34"/>
      <c r="J115" s="337"/>
    </row>
    <row r="116" spans="2:10" ht="15.75">
      <c r="B116" s="38"/>
      <c r="C116" s="40"/>
      <c r="D116" s="39"/>
      <c r="E116" s="143"/>
      <c r="F116" s="143"/>
      <c r="G116" s="34"/>
      <c r="H116" s="34"/>
      <c r="I116" s="34"/>
      <c r="J116" s="337"/>
    </row>
    <row r="117" spans="2:10" ht="15.75">
      <c r="B117" s="38"/>
      <c r="C117" s="40"/>
      <c r="D117" s="39"/>
      <c r="E117" s="143"/>
      <c r="F117" s="143"/>
      <c r="G117" s="34"/>
      <c r="H117" s="34"/>
      <c r="I117" s="34"/>
      <c r="J117" s="337"/>
    </row>
    <row r="118" spans="2:10" ht="15.75">
      <c r="B118" s="38"/>
      <c r="C118" s="40"/>
      <c r="D118" s="39"/>
      <c r="E118" s="143"/>
      <c r="F118" s="143"/>
      <c r="G118" s="34"/>
      <c r="H118" s="34"/>
      <c r="I118" s="34"/>
      <c r="J118" s="337"/>
    </row>
    <row r="119" spans="2:10" ht="15.75">
      <c r="B119" s="38"/>
      <c r="C119" s="40"/>
      <c r="D119" s="39"/>
      <c r="E119" s="143"/>
      <c r="F119" s="143"/>
      <c r="G119" s="34"/>
      <c r="H119" s="34"/>
      <c r="I119" s="34"/>
      <c r="J119" s="337"/>
    </row>
    <row r="120" spans="2:10" ht="15.75">
      <c r="B120" s="38"/>
      <c r="C120" s="40"/>
      <c r="D120" s="39"/>
      <c r="E120" s="143"/>
      <c r="F120" s="143"/>
      <c r="G120" s="34"/>
      <c r="H120" s="34"/>
      <c r="I120" s="34"/>
      <c r="J120" s="337"/>
    </row>
    <row r="121" spans="2:10" ht="15.75">
      <c r="B121" s="38"/>
      <c r="C121" s="40"/>
      <c r="D121" s="39"/>
      <c r="E121" s="143"/>
      <c r="F121" s="143"/>
      <c r="G121" s="34"/>
      <c r="H121" s="34"/>
      <c r="I121" s="34"/>
      <c r="J121" s="337"/>
    </row>
    <row r="122" spans="2:10" ht="15.75">
      <c r="B122" s="38"/>
      <c r="C122" s="40"/>
      <c r="D122" s="39"/>
      <c r="E122" s="143"/>
      <c r="F122" s="143"/>
      <c r="G122" s="34"/>
      <c r="H122" s="34"/>
      <c r="I122" s="34"/>
      <c r="J122" s="337"/>
    </row>
    <row r="123" spans="2:10" ht="15.75">
      <c r="B123" s="38"/>
      <c r="C123" s="40"/>
      <c r="D123" s="39"/>
      <c r="E123" s="143"/>
      <c r="F123" s="143"/>
      <c r="G123" s="34"/>
      <c r="H123" s="34"/>
      <c r="I123" s="34"/>
      <c r="J123" s="337"/>
    </row>
    <row r="124" spans="2:10" ht="15.75">
      <c r="B124" s="38"/>
      <c r="C124" s="40"/>
      <c r="D124" s="39"/>
      <c r="E124" s="144"/>
      <c r="F124" s="144"/>
      <c r="G124" s="34"/>
      <c r="H124" s="34"/>
      <c r="I124" s="34"/>
      <c r="J124" s="337"/>
    </row>
    <row r="125" spans="2:10" ht="15.75">
      <c r="B125" s="38"/>
      <c r="C125" s="40"/>
      <c r="D125" s="39"/>
      <c r="E125" s="143"/>
      <c r="F125" s="143"/>
      <c r="G125" s="34"/>
      <c r="H125" s="34"/>
      <c r="I125" s="34"/>
      <c r="J125" s="337"/>
    </row>
    <row r="126" spans="2:10" ht="15.75">
      <c r="B126" s="38"/>
      <c r="C126" s="40"/>
      <c r="D126" s="39"/>
      <c r="E126" s="143"/>
      <c r="F126" s="143"/>
      <c r="G126" s="34"/>
      <c r="H126" s="34"/>
      <c r="I126" s="34"/>
      <c r="J126" s="337"/>
    </row>
    <row r="127" spans="2:10" ht="15.75">
      <c r="B127" s="38"/>
      <c r="C127" s="40"/>
      <c r="D127" s="39"/>
      <c r="E127" s="143"/>
      <c r="F127" s="143"/>
      <c r="G127" s="34"/>
      <c r="H127" s="34"/>
      <c r="I127" s="34"/>
      <c r="J127" s="337"/>
    </row>
    <row r="128" spans="2:10" ht="15.75">
      <c r="B128" s="38"/>
      <c r="C128" s="40"/>
      <c r="D128" s="39"/>
      <c r="E128" s="143"/>
      <c r="F128" s="143"/>
      <c r="G128" s="34"/>
      <c r="H128" s="34"/>
      <c r="I128" s="34"/>
      <c r="J128" s="337"/>
    </row>
    <row r="129" spans="2:10" ht="15.75">
      <c r="B129" s="38"/>
      <c r="C129" s="40"/>
      <c r="D129" s="39"/>
      <c r="E129" s="143"/>
      <c r="F129" s="143"/>
      <c r="G129" s="34"/>
      <c r="H129" s="34"/>
      <c r="I129" s="34"/>
      <c r="J129" s="337"/>
    </row>
    <row r="130" spans="2:10" ht="15.75">
      <c r="B130" s="38"/>
      <c r="C130" s="40"/>
      <c r="D130" s="39"/>
      <c r="E130" s="143"/>
      <c r="F130" s="143"/>
      <c r="G130" s="34"/>
      <c r="H130" s="34"/>
      <c r="I130" s="34"/>
      <c r="J130" s="337"/>
    </row>
    <row r="131" spans="2:10" ht="15.75">
      <c r="B131" s="38"/>
      <c r="C131" s="40"/>
      <c r="D131" s="39"/>
      <c r="E131" s="145"/>
      <c r="F131" s="145"/>
      <c r="G131" s="34"/>
      <c r="H131" s="34"/>
      <c r="I131" s="34"/>
      <c r="J131" s="337"/>
    </row>
    <row r="132" spans="2:10" ht="15.75">
      <c r="B132" s="38"/>
      <c r="C132" s="40"/>
      <c r="D132" s="39"/>
      <c r="E132" s="146"/>
      <c r="F132" s="146"/>
      <c r="G132" s="34"/>
      <c r="H132" s="34"/>
      <c r="I132" s="34"/>
      <c r="J132" s="337"/>
    </row>
    <row r="133" spans="2:10" ht="15.75">
      <c r="B133" s="38"/>
      <c r="C133" s="40"/>
      <c r="D133" s="39"/>
      <c r="E133" s="143"/>
      <c r="F133" s="143"/>
      <c r="G133" s="34"/>
      <c r="H133" s="34"/>
      <c r="I133" s="34"/>
      <c r="J133" s="337"/>
    </row>
    <row r="134" spans="2:10" ht="15.75">
      <c r="B134" s="38"/>
      <c r="C134" s="40"/>
      <c r="D134" s="39"/>
      <c r="E134" s="143"/>
      <c r="F134" s="143"/>
      <c r="G134" s="34"/>
      <c r="H134" s="34"/>
      <c r="I134" s="34"/>
      <c r="J134" s="337"/>
    </row>
    <row r="135" spans="2:10" ht="15.75">
      <c r="B135" s="38"/>
      <c r="C135" s="40"/>
      <c r="D135" s="39"/>
      <c r="E135" s="143"/>
      <c r="F135" s="143"/>
      <c r="G135" s="34"/>
      <c r="H135" s="34"/>
      <c r="I135" s="34"/>
      <c r="J135" s="337"/>
    </row>
    <row r="136" spans="2:10" ht="15.75">
      <c r="B136" s="38"/>
      <c r="C136" s="40"/>
      <c r="D136" s="39"/>
      <c r="E136" s="144"/>
      <c r="F136" s="144"/>
      <c r="G136" s="34"/>
      <c r="H136" s="34"/>
      <c r="I136" s="34"/>
      <c r="J136" s="337"/>
    </row>
    <row r="137" spans="2:10" ht="15.75">
      <c r="B137" s="38"/>
      <c r="C137" s="40"/>
      <c r="D137" s="39"/>
      <c r="E137" s="143"/>
      <c r="F137" s="143"/>
      <c r="G137" s="34"/>
      <c r="H137" s="34"/>
      <c r="I137" s="34"/>
      <c r="J137" s="337"/>
    </row>
    <row r="138" spans="2:10" ht="15.75">
      <c r="B138" s="38"/>
      <c r="C138" s="40"/>
      <c r="D138" s="39"/>
      <c r="E138" s="143"/>
      <c r="F138" s="143"/>
      <c r="G138" s="34"/>
      <c r="H138" s="34"/>
      <c r="I138" s="34"/>
      <c r="J138" s="337"/>
    </row>
    <row r="139" spans="2:10" ht="15.75">
      <c r="B139" s="38"/>
      <c r="C139" s="40"/>
      <c r="D139" s="39"/>
      <c r="E139" s="143"/>
      <c r="F139" s="143"/>
      <c r="G139" s="34"/>
      <c r="H139" s="34"/>
      <c r="I139" s="34"/>
      <c r="J139" s="337"/>
    </row>
    <row r="140" spans="2:10" ht="15.75">
      <c r="B140" s="38"/>
      <c r="C140" s="40"/>
      <c r="D140" s="39"/>
      <c r="E140" s="143"/>
      <c r="F140" s="143"/>
      <c r="G140" s="34"/>
      <c r="H140" s="34"/>
      <c r="I140" s="34"/>
      <c r="J140" s="337"/>
    </row>
    <row r="141" spans="2:10" ht="15.75">
      <c r="B141" s="38"/>
      <c r="C141" s="40"/>
      <c r="D141" s="39"/>
      <c r="E141" s="143"/>
      <c r="F141" s="143"/>
      <c r="G141" s="34"/>
      <c r="H141" s="34"/>
      <c r="I141" s="34"/>
      <c r="J141" s="337"/>
    </row>
    <row r="142" spans="2:10" ht="15.75">
      <c r="B142" s="38"/>
      <c r="C142" s="40"/>
      <c r="D142" s="39"/>
      <c r="E142" s="143"/>
      <c r="F142" s="143"/>
      <c r="G142" s="34"/>
      <c r="H142" s="34"/>
      <c r="I142" s="34"/>
      <c r="J142" s="337"/>
    </row>
    <row r="143" spans="2:10" ht="15.75">
      <c r="B143" s="38"/>
      <c r="C143" s="40"/>
      <c r="D143" s="39"/>
      <c r="E143" s="143"/>
      <c r="F143" s="143"/>
      <c r="G143" s="34"/>
      <c r="H143" s="34"/>
      <c r="I143" s="34"/>
      <c r="J143" s="337"/>
    </row>
    <row r="144" spans="2:10" ht="15.75">
      <c r="B144" s="38"/>
      <c r="C144" s="40"/>
      <c r="D144" s="39"/>
      <c r="E144" s="143"/>
      <c r="F144" s="143"/>
      <c r="G144" s="34"/>
      <c r="H144" s="34"/>
      <c r="I144" s="34"/>
      <c r="J144" s="337"/>
    </row>
    <row r="145" spans="2:10" ht="15.75">
      <c r="B145" s="38"/>
      <c r="C145" s="40"/>
      <c r="D145" s="39"/>
      <c r="E145" s="143"/>
      <c r="F145" s="143"/>
      <c r="G145" s="34"/>
      <c r="H145" s="34"/>
      <c r="I145" s="34"/>
      <c r="J145" s="337"/>
    </row>
    <row r="146" spans="2:10" ht="15.75">
      <c r="B146" s="38"/>
      <c r="C146" s="40"/>
      <c r="D146" s="39"/>
      <c r="E146" s="143"/>
      <c r="F146" s="143"/>
      <c r="G146" s="34"/>
      <c r="H146" s="34"/>
      <c r="I146" s="34"/>
      <c r="J146" s="337"/>
    </row>
    <row r="147" spans="2:10" ht="15.75">
      <c r="B147" s="38"/>
      <c r="C147" s="40"/>
      <c r="D147" s="39"/>
      <c r="E147" s="144"/>
      <c r="F147" s="144"/>
      <c r="G147" s="34"/>
      <c r="H147" s="34"/>
      <c r="I147" s="34"/>
      <c r="J147" s="337"/>
    </row>
    <row r="148" spans="2:10" ht="15.75">
      <c r="B148" s="38"/>
      <c r="C148" s="40"/>
      <c r="D148" s="39"/>
      <c r="E148" s="147"/>
      <c r="F148" s="147"/>
      <c r="G148" s="34"/>
      <c r="H148" s="34"/>
      <c r="I148" s="34"/>
      <c r="J148" s="337"/>
    </row>
    <row r="149" spans="2:10" ht="15.75">
      <c r="B149" s="38"/>
      <c r="C149" s="40"/>
      <c r="D149" s="39"/>
      <c r="E149" s="148"/>
      <c r="F149" s="148"/>
      <c r="G149" s="34"/>
      <c r="H149" s="34"/>
      <c r="I149" s="34"/>
      <c r="J149" s="337"/>
    </row>
    <row r="150" spans="2:10" ht="15.75">
      <c r="B150" s="38"/>
      <c r="C150" s="40"/>
      <c r="D150" s="39"/>
      <c r="E150" s="148"/>
      <c r="F150" s="148"/>
      <c r="G150" s="34"/>
      <c r="H150" s="34"/>
      <c r="I150" s="34"/>
      <c r="J150" s="337"/>
    </row>
    <row r="151" spans="2:10" ht="15.75">
      <c r="B151" s="38"/>
      <c r="C151" s="40"/>
      <c r="D151" s="39"/>
      <c r="E151" s="148"/>
      <c r="F151" s="148"/>
      <c r="G151" s="34"/>
      <c r="H151" s="34"/>
      <c r="I151" s="34"/>
      <c r="J151" s="337"/>
    </row>
    <row r="152" spans="2:10" ht="15.75">
      <c r="B152" s="38"/>
      <c r="C152" s="40"/>
      <c r="D152" s="39"/>
      <c r="E152" s="148"/>
      <c r="F152" s="148"/>
      <c r="G152" s="34"/>
      <c r="H152" s="34"/>
      <c r="I152" s="34"/>
      <c r="J152" s="337"/>
    </row>
    <row r="153" spans="2:10" ht="15.75">
      <c r="B153" s="38"/>
      <c r="C153" s="40"/>
      <c r="D153" s="39"/>
      <c r="E153" s="148"/>
      <c r="F153" s="148"/>
      <c r="G153" s="34"/>
      <c r="H153" s="34"/>
      <c r="I153" s="34"/>
      <c r="J153" s="337"/>
    </row>
    <row r="154" spans="2:10" ht="15.75">
      <c r="B154" s="38"/>
      <c r="C154" s="40"/>
      <c r="D154" s="39"/>
      <c r="E154" s="148"/>
      <c r="F154" s="148"/>
      <c r="G154" s="34"/>
      <c r="H154" s="34"/>
      <c r="I154" s="34"/>
      <c r="J154" s="337"/>
    </row>
    <row r="155" spans="2:10" ht="15.75">
      <c r="B155" s="38"/>
      <c r="C155" s="40"/>
      <c r="D155" s="39"/>
      <c r="E155" s="148"/>
      <c r="F155" s="148"/>
      <c r="G155" s="34"/>
      <c r="H155" s="34"/>
      <c r="I155" s="34"/>
      <c r="J155" s="337"/>
    </row>
    <row r="156" spans="2:10" ht="15.75">
      <c r="B156" s="38"/>
      <c r="C156" s="40"/>
      <c r="D156" s="39"/>
      <c r="E156" s="148"/>
      <c r="F156" s="148"/>
      <c r="G156" s="34"/>
      <c r="H156" s="34"/>
      <c r="I156" s="34"/>
      <c r="J156" s="337"/>
    </row>
    <row r="157" spans="2:10" ht="15.75">
      <c r="B157" s="38"/>
      <c r="C157" s="40"/>
      <c r="D157" s="39"/>
      <c r="E157" s="148"/>
      <c r="F157" s="148"/>
      <c r="G157" s="34"/>
      <c r="H157" s="34"/>
      <c r="I157" s="34"/>
      <c r="J157" s="337"/>
    </row>
    <row r="158" spans="2:10" ht="15.75">
      <c r="B158" s="38"/>
      <c r="C158" s="40"/>
      <c r="D158" s="39"/>
      <c r="E158" s="148"/>
      <c r="F158" s="148"/>
      <c r="G158" s="34"/>
      <c r="H158" s="34"/>
      <c r="I158" s="34"/>
      <c r="J158" s="337"/>
    </row>
    <row r="159" spans="2:10" ht="15.75">
      <c r="B159" s="38"/>
      <c r="C159" s="40"/>
      <c r="D159" s="39"/>
      <c r="E159" s="148"/>
      <c r="F159" s="148"/>
      <c r="G159" s="34"/>
      <c r="H159" s="34"/>
      <c r="I159" s="34"/>
      <c r="J159" s="337"/>
    </row>
    <row r="160" spans="2:10" ht="15.75">
      <c r="B160" s="38"/>
      <c r="C160" s="40"/>
      <c r="D160" s="39"/>
      <c r="E160" s="148"/>
      <c r="F160" s="148"/>
      <c r="G160" s="34"/>
      <c r="H160" s="34"/>
      <c r="I160" s="34"/>
      <c r="J160" s="337"/>
    </row>
    <row r="161" spans="2:10" ht="15.75">
      <c r="B161" s="38"/>
      <c r="C161" s="40"/>
      <c r="D161" s="39"/>
      <c r="E161" s="148"/>
      <c r="F161" s="148"/>
      <c r="G161" s="34"/>
      <c r="H161" s="34"/>
      <c r="I161" s="34"/>
      <c r="J161" s="337"/>
    </row>
    <row r="162" spans="2:10" ht="15.75">
      <c r="B162" s="38"/>
      <c r="C162" s="40"/>
      <c r="D162" s="39"/>
      <c r="E162" s="144"/>
      <c r="F162" s="144"/>
      <c r="G162" s="34"/>
      <c r="H162" s="34"/>
      <c r="I162" s="34"/>
      <c r="J162" s="337"/>
    </row>
    <row r="163" spans="2:10" ht="15.75">
      <c r="B163" s="38"/>
      <c r="C163" s="40"/>
      <c r="D163" s="39"/>
      <c r="E163" s="143"/>
      <c r="F163" s="143"/>
      <c r="G163" s="34"/>
      <c r="H163" s="34"/>
      <c r="I163" s="34"/>
      <c r="J163" s="337"/>
    </row>
    <row r="164" spans="2:10" ht="15.75">
      <c r="B164" s="38"/>
      <c r="C164" s="40"/>
      <c r="D164" s="39"/>
      <c r="E164" s="143"/>
      <c r="F164" s="143"/>
      <c r="G164" s="34"/>
      <c r="H164" s="34"/>
      <c r="I164" s="34"/>
      <c r="J164" s="337"/>
    </row>
    <row r="165" spans="2:10" ht="15.75">
      <c r="B165" s="38"/>
      <c r="C165" s="40"/>
      <c r="D165" s="39"/>
      <c r="E165" s="143"/>
      <c r="F165" s="143"/>
      <c r="G165" s="34"/>
      <c r="H165" s="34"/>
      <c r="I165" s="34"/>
      <c r="J165" s="337"/>
    </row>
    <row r="166" spans="2:10" ht="15.75">
      <c r="B166" s="38"/>
      <c r="C166" s="40"/>
      <c r="D166" s="39"/>
      <c r="E166" s="143"/>
      <c r="F166" s="143"/>
      <c r="G166" s="34"/>
      <c r="H166" s="34"/>
      <c r="I166" s="34"/>
      <c r="J166" s="337"/>
    </row>
    <row r="167" spans="2:10" ht="15.75">
      <c r="B167" s="38"/>
      <c r="C167" s="40"/>
      <c r="D167" s="39"/>
      <c r="E167" s="143"/>
      <c r="F167" s="143"/>
      <c r="G167" s="34"/>
      <c r="H167" s="34"/>
      <c r="I167" s="34"/>
      <c r="J167" s="337"/>
    </row>
    <row r="168" spans="2:10" ht="15.75">
      <c r="B168" s="38"/>
      <c r="C168" s="40"/>
      <c r="D168" s="39"/>
      <c r="E168" s="143"/>
      <c r="F168" s="143"/>
      <c r="G168" s="34"/>
      <c r="H168" s="34"/>
      <c r="I168" s="34"/>
      <c r="J168" s="337"/>
    </row>
    <row r="169" spans="2:10" ht="15.75">
      <c r="B169" s="38"/>
      <c r="C169" s="40"/>
      <c r="D169" s="39"/>
      <c r="E169" s="143"/>
      <c r="F169" s="143"/>
      <c r="G169" s="34"/>
      <c r="H169" s="34"/>
      <c r="I169" s="34"/>
      <c r="J169" s="337"/>
    </row>
    <row r="170" spans="2:10" ht="15.75">
      <c r="B170" s="38"/>
      <c r="C170" s="40"/>
      <c r="D170" s="39"/>
      <c r="E170" s="143"/>
      <c r="F170" s="143"/>
      <c r="G170" s="34"/>
      <c r="H170" s="34"/>
      <c r="I170" s="34"/>
      <c r="J170" s="337"/>
    </row>
    <row r="171" spans="2:10" ht="15.75">
      <c r="B171" s="38"/>
      <c r="C171" s="40"/>
      <c r="D171" s="39"/>
      <c r="E171" s="143"/>
      <c r="F171" s="143"/>
      <c r="G171" s="34"/>
      <c r="H171" s="34"/>
      <c r="I171" s="34"/>
      <c r="J171" s="337"/>
    </row>
    <row r="172" spans="2:10" ht="15.75">
      <c r="B172" s="38"/>
      <c r="C172" s="40"/>
      <c r="D172" s="39"/>
      <c r="E172" s="149"/>
      <c r="F172" s="149"/>
      <c r="G172" s="34"/>
      <c r="H172" s="34"/>
      <c r="I172" s="34"/>
      <c r="J172" s="337"/>
    </row>
    <row r="173" spans="2:10" ht="15.75">
      <c r="B173" s="38"/>
      <c r="C173" s="40"/>
      <c r="D173" s="39"/>
      <c r="E173" s="149"/>
      <c r="F173" s="149"/>
      <c r="G173" s="34"/>
      <c r="H173" s="34"/>
      <c r="I173" s="34"/>
      <c r="J173" s="337"/>
    </row>
    <row r="174" spans="2:10" ht="15.75">
      <c r="B174" s="38"/>
      <c r="C174" s="40"/>
      <c r="D174" s="39"/>
      <c r="E174" s="145"/>
      <c r="F174" s="145"/>
      <c r="G174" s="34"/>
      <c r="H174" s="34"/>
      <c r="I174" s="34"/>
      <c r="J174" s="337"/>
    </row>
    <row r="175" spans="2:10" ht="15.75">
      <c r="B175" s="38"/>
      <c r="C175" s="40"/>
      <c r="D175" s="39"/>
      <c r="E175" s="143"/>
      <c r="F175" s="143"/>
      <c r="G175" s="34"/>
      <c r="H175" s="34"/>
      <c r="I175" s="34"/>
      <c r="J175" s="337"/>
    </row>
    <row r="176" spans="2:10" ht="15.75">
      <c r="B176" s="38"/>
      <c r="C176" s="40"/>
      <c r="D176" s="39"/>
      <c r="E176" s="144"/>
      <c r="F176" s="144"/>
      <c r="G176" s="34"/>
      <c r="H176" s="34"/>
      <c r="I176" s="34"/>
      <c r="J176" s="337"/>
    </row>
    <row r="177" spans="5:6" ht="15.75">
      <c r="E177" s="147"/>
      <c r="F177" s="147"/>
    </row>
    <row r="178" spans="5:6" ht="15.75">
      <c r="E178" s="147"/>
      <c r="F178" s="147"/>
    </row>
    <row r="179" spans="5:6" ht="15.75">
      <c r="E179" s="147"/>
      <c r="F179" s="147"/>
    </row>
    <row r="180" spans="5:6" ht="15.75">
      <c r="E180" s="143"/>
      <c r="F180" s="143"/>
    </row>
    <row r="181" spans="5:6" ht="15.75">
      <c r="E181" s="144"/>
      <c r="F181" s="144"/>
    </row>
    <row r="182" spans="5:6" ht="15.75">
      <c r="E182" s="143"/>
      <c r="F182" s="143"/>
    </row>
    <row r="183" spans="5:6" ht="15.75">
      <c r="E183" s="143"/>
      <c r="F183" s="143"/>
    </row>
    <row r="184" spans="5:6" ht="15.75">
      <c r="E184" s="144"/>
      <c r="F184" s="144"/>
    </row>
    <row r="185" spans="5:6" ht="15.75">
      <c r="E185" s="143"/>
      <c r="F185" s="143"/>
    </row>
    <row r="186" spans="5:6" ht="15.75">
      <c r="E186" s="143"/>
      <c r="F186" s="143"/>
    </row>
    <row r="187" spans="5:6" ht="15.75">
      <c r="E187" s="143"/>
      <c r="F187" s="143"/>
    </row>
    <row r="188" spans="5:6" ht="15.75">
      <c r="E188" s="143"/>
      <c r="F188" s="143"/>
    </row>
    <row r="189" spans="5:6" ht="15.75">
      <c r="E189" s="143"/>
      <c r="F189" s="143"/>
    </row>
    <row r="190" spans="5:6" ht="15.75">
      <c r="E190" s="143"/>
      <c r="F190" s="143"/>
    </row>
    <row r="191" spans="5:6" ht="15.75">
      <c r="E191" s="144"/>
      <c r="F191" s="144"/>
    </row>
    <row r="192" spans="5:6" ht="15.75">
      <c r="E192" s="147"/>
      <c r="F192" s="147"/>
    </row>
    <row r="193" spans="5:6" ht="15.75">
      <c r="E193" s="147"/>
      <c r="F193" s="147"/>
    </row>
    <row r="194" spans="5:6" ht="15.75">
      <c r="E194" s="147"/>
      <c r="F194" s="147"/>
    </row>
    <row r="195" spans="5:6" ht="15.75">
      <c r="E195" s="147"/>
      <c r="F195" s="147"/>
    </row>
    <row r="196" spans="5:6" ht="15.75">
      <c r="E196" s="147"/>
      <c r="F196" s="147"/>
    </row>
    <row r="197" spans="5:6" ht="15.75">
      <c r="E197" s="143"/>
      <c r="F197" s="143"/>
    </row>
    <row r="198" spans="5:6" ht="15.75">
      <c r="E198" s="143"/>
      <c r="F198" s="143"/>
    </row>
    <row r="199" spans="5:6" ht="15.75">
      <c r="E199" s="143"/>
      <c r="F199" s="143"/>
    </row>
    <row r="200" spans="5:6" ht="15.75">
      <c r="E200" s="143"/>
      <c r="F200" s="143"/>
    </row>
    <row r="201" spans="5:6" ht="15.75">
      <c r="E201" s="144"/>
      <c r="F201" s="144"/>
    </row>
    <row r="202" spans="5:6" ht="15.75">
      <c r="E202" s="143"/>
      <c r="F202" s="143"/>
    </row>
    <row r="203" spans="5:6" ht="15.75">
      <c r="E203" s="143"/>
      <c r="F203" s="143"/>
    </row>
    <row r="204" spans="5:6" ht="15.75">
      <c r="E204" s="143"/>
      <c r="F204" s="143"/>
    </row>
    <row r="205" spans="5:6" ht="15.75">
      <c r="E205" s="143"/>
      <c r="F205" s="143"/>
    </row>
    <row r="206" spans="5:6" ht="15.75">
      <c r="E206" s="143"/>
      <c r="F206" s="143"/>
    </row>
    <row r="207" spans="5:6" ht="15.75">
      <c r="E207" s="143"/>
      <c r="F207" s="143"/>
    </row>
    <row r="208" spans="5:6" ht="15.75">
      <c r="E208" s="143"/>
      <c r="F208" s="143"/>
    </row>
    <row r="209" spans="5:6" ht="15.75">
      <c r="E209" s="143"/>
      <c r="F209" s="143"/>
    </row>
    <row r="210" spans="5:6" ht="15.75">
      <c r="E210" s="150"/>
      <c r="F210" s="150"/>
    </row>
    <row r="211" spans="5:6" ht="15.75">
      <c r="E211" s="148"/>
      <c r="F211" s="148"/>
    </row>
    <row r="212" spans="5:6" ht="15.75">
      <c r="E212" s="144"/>
      <c r="F212" s="144"/>
    </row>
    <row r="213" spans="5:6" ht="15.75">
      <c r="E213" s="149"/>
      <c r="F213" s="149"/>
    </row>
    <row r="214" spans="5:6" ht="15.75">
      <c r="E214" s="143"/>
      <c r="F214" s="143"/>
    </row>
    <row r="215" spans="5:6" ht="15.75">
      <c r="E215" s="143"/>
      <c r="F215" s="143"/>
    </row>
    <row r="216" spans="5:6" ht="15.75">
      <c r="E216" s="143"/>
      <c r="F216" s="143"/>
    </row>
    <row r="217" spans="5:6" ht="15.75">
      <c r="E217" s="143"/>
      <c r="F217" s="143"/>
    </row>
    <row r="218" spans="5:6" ht="15.75">
      <c r="E218" s="143"/>
      <c r="F218" s="143"/>
    </row>
    <row r="219" spans="5:6" ht="15.75">
      <c r="E219" s="143"/>
      <c r="F219" s="143"/>
    </row>
    <row r="220" spans="5:6" ht="15.75">
      <c r="E220" s="143"/>
      <c r="F220" s="143"/>
    </row>
    <row r="221" spans="5:6" ht="15.75">
      <c r="E221" s="143"/>
      <c r="F221" s="143"/>
    </row>
    <row r="222" spans="5:6" ht="15.75">
      <c r="E222" s="143"/>
      <c r="F222" s="143"/>
    </row>
    <row r="223" spans="5:6" ht="15.75">
      <c r="E223" s="143"/>
      <c r="F223" s="143"/>
    </row>
    <row r="224" spans="5:6" ht="15.75">
      <c r="E224" s="143"/>
      <c r="F224" s="143"/>
    </row>
    <row r="225" spans="5:6" ht="15.75">
      <c r="E225" s="143"/>
      <c r="F225" s="143"/>
    </row>
    <row r="226" spans="5:6" ht="15.75">
      <c r="E226" s="143"/>
      <c r="F226" s="143"/>
    </row>
    <row r="227" spans="5:6" ht="15.75">
      <c r="E227" s="143"/>
      <c r="F227" s="143"/>
    </row>
    <row r="228" spans="5:6" ht="15.75">
      <c r="E228" s="143"/>
      <c r="F228" s="143"/>
    </row>
    <row r="229" spans="5:6" ht="15.75">
      <c r="E229" s="143"/>
      <c r="F229" s="143"/>
    </row>
    <row r="230" spans="5:6" ht="15.75">
      <c r="E230" s="143"/>
      <c r="F230" s="143"/>
    </row>
    <row r="231" spans="5:6" ht="15.75">
      <c r="E231" s="143"/>
      <c r="F231" s="143"/>
    </row>
    <row r="232" spans="5:6" ht="15.75">
      <c r="E232" s="143"/>
      <c r="F232" s="143"/>
    </row>
    <row r="233" spans="5:6" ht="15.75">
      <c r="E233" s="143"/>
      <c r="F233" s="143"/>
    </row>
    <row r="234" spans="5:6" ht="15.75">
      <c r="E234" s="143"/>
      <c r="F234" s="143"/>
    </row>
    <row r="235" spans="5:6" ht="15.75">
      <c r="E235" s="144"/>
      <c r="F235" s="144"/>
    </row>
    <row r="236" spans="5:6" ht="15.75">
      <c r="E236" s="143"/>
      <c r="F236" s="143"/>
    </row>
    <row r="237" spans="5:6" ht="15.75">
      <c r="E237" s="143"/>
      <c r="F237" s="143"/>
    </row>
    <row r="238" spans="5:6" ht="15.75">
      <c r="E238" s="143"/>
      <c r="F238" s="143"/>
    </row>
    <row r="239" spans="5:6" ht="15.75">
      <c r="E239" s="143"/>
      <c r="F239" s="143"/>
    </row>
    <row r="240" spans="5:6" ht="15.75">
      <c r="E240" s="143"/>
      <c r="F240" s="143"/>
    </row>
    <row r="241" spans="5:6" ht="15.75">
      <c r="E241" s="143"/>
      <c r="F241" s="143"/>
    </row>
    <row r="242" spans="5:6" ht="15.75">
      <c r="E242" s="143"/>
      <c r="F242" s="143"/>
    </row>
    <row r="243" spans="5:6" ht="15.75">
      <c r="E243" s="143"/>
      <c r="F243" s="143"/>
    </row>
    <row r="244" spans="5:6" ht="15.75">
      <c r="E244" s="143"/>
      <c r="F244" s="143"/>
    </row>
    <row r="245" spans="5:6" ht="15.75">
      <c r="E245" s="143"/>
      <c r="F245" s="143"/>
    </row>
    <row r="246" spans="5:6" ht="15.75">
      <c r="E246" s="143"/>
      <c r="F246" s="143"/>
    </row>
    <row r="247" spans="5:6" ht="15.75">
      <c r="E247" s="143"/>
      <c r="F247" s="143"/>
    </row>
    <row r="248" spans="5:6" ht="15.75">
      <c r="E248" s="143"/>
      <c r="F248" s="143"/>
    </row>
    <row r="249" spans="5:6" ht="15.75">
      <c r="E249" s="145"/>
      <c r="F249" s="145"/>
    </row>
    <row r="250" spans="5:6" ht="15.75">
      <c r="E250" s="143"/>
      <c r="F250" s="143"/>
    </row>
    <row r="251" spans="5:6" ht="15.75">
      <c r="E251" s="151"/>
      <c r="F251" s="151"/>
    </row>
    <row r="252" spans="5:6" ht="15.75">
      <c r="E252" s="143"/>
      <c r="F252" s="143"/>
    </row>
    <row r="253" spans="5:6" ht="15.75">
      <c r="E253" s="151"/>
      <c r="F253" s="151"/>
    </row>
    <row r="254" spans="5:6" ht="15.75">
      <c r="E254" s="143"/>
      <c r="F254" s="143"/>
    </row>
    <row r="255" spans="5:6" ht="15.75">
      <c r="E255" s="143"/>
      <c r="F255" s="143"/>
    </row>
    <row r="256" spans="5:6" ht="15.75">
      <c r="E256" s="151"/>
      <c r="F256" s="151"/>
    </row>
    <row r="257" spans="5:6" ht="15.75">
      <c r="E257" s="143"/>
      <c r="F257" s="143"/>
    </row>
    <row r="258" spans="5:6" ht="15.75">
      <c r="E258" s="143"/>
      <c r="F258" s="143"/>
    </row>
    <row r="259" spans="5:6" ht="15.75">
      <c r="E259" s="143"/>
      <c r="F259" s="143"/>
    </row>
    <row r="260" spans="5:6" ht="15.75">
      <c r="E260" s="143"/>
      <c r="F260" s="143"/>
    </row>
    <row r="261" spans="5:6" ht="15.75">
      <c r="E261" s="143"/>
      <c r="F261" s="143"/>
    </row>
    <row r="262" spans="5:6" ht="15.75">
      <c r="E262" s="151"/>
      <c r="F262" s="151"/>
    </row>
    <row r="263" spans="5:6" ht="15.75">
      <c r="E263" s="143"/>
      <c r="F263" s="143"/>
    </row>
    <row r="264" spans="5:6" ht="15.75">
      <c r="E264" s="152"/>
      <c r="F264" s="152"/>
    </row>
    <row r="265" spans="5:6" ht="15.75">
      <c r="E265" s="152"/>
      <c r="F265" s="152"/>
    </row>
    <row r="266" spans="5:6" ht="15.75">
      <c r="E266" s="143"/>
      <c r="F266" s="143"/>
    </row>
    <row r="267" spans="5:6" ht="15.75">
      <c r="E267" s="143"/>
      <c r="F267" s="143"/>
    </row>
    <row r="268" spans="5:6" ht="15.75">
      <c r="E268" s="70"/>
      <c r="F268" s="70"/>
    </row>
    <row r="269" spans="5:6" ht="15.75">
      <c r="E269" s="72"/>
      <c r="F269" s="72"/>
    </row>
    <row r="270" spans="5:6" ht="15.75">
      <c r="E270" s="72"/>
      <c r="F270" s="72"/>
    </row>
    <row r="271" spans="5:6" ht="15.75">
      <c r="E271" s="72"/>
      <c r="F271" s="72"/>
    </row>
    <row r="272" spans="5:6" ht="15.75">
      <c r="E272" s="72"/>
      <c r="F272" s="72"/>
    </row>
    <row r="273" spans="5:6" ht="15.75">
      <c r="E273" s="72"/>
      <c r="F273" s="72"/>
    </row>
    <row r="274" spans="5:6" ht="15.75">
      <c r="E274" s="72"/>
      <c r="F274" s="72"/>
    </row>
    <row r="275" spans="5:6" ht="15.75">
      <c r="E275" s="72"/>
      <c r="F275" s="72"/>
    </row>
    <row r="276" spans="5:6" ht="15.75">
      <c r="E276" s="21"/>
      <c r="F276" s="21"/>
    </row>
    <row r="277" spans="5:6" ht="15.75">
      <c r="E277" s="21"/>
      <c r="F277" s="21"/>
    </row>
    <row r="278" spans="5:6" ht="15.75">
      <c r="E278" s="21"/>
      <c r="F278" s="21"/>
    </row>
    <row r="279" spans="5:6" ht="15.75">
      <c r="E279" s="21"/>
      <c r="F279" s="21"/>
    </row>
    <row r="280" spans="5:6" ht="15.75">
      <c r="E280" s="21"/>
      <c r="F280" s="21"/>
    </row>
    <row r="281" spans="5:6" ht="15.75">
      <c r="E281" s="21"/>
      <c r="F281" s="21"/>
    </row>
    <row r="282" spans="5:6" ht="15.75">
      <c r="E282" s="21"/>
      <c r="F282" s="21"/>
    </row>
    <row r="283" spans="5:6" ht="15.75">
      <c r="E283" s="21"/>
      <c r="F283" s="21"/>
    </row>
    <row r="284" spans="5:6" ht="15.75">
      <c r="E284" s="21"/>
      <c r="F284" s="21"/>
    </row>
    <row r="285" spans="5:6" ht="15.75">
      <c r="E285" s="21"/>
      <c r="F285" s="21"/>
    </row>
    <row r="286" spans="5:6" ht="15.75">
      <c r="E286" s="21"/>
      <c r="F286" s="21"/>
    </row>
    <row r="287" spans="5:6" ht="15.75">
      <c r="E287" s="21"/>
      <c r="F287" s="21"/>
    </row>
    <row r="288" spans="5:6" ht="15.75">
      <c r="E288" s="21"/>
      <c r="F288" s="21"/>
    </row>
    <row r="289" spans="5:6" ht="15.75">
      <c r="E289" s="21"/>
      <c r="F289" s="21"/>
    </row>
    <row r="290" spans="5:6" ht="15.75">
      <c r="E290" s="9"/>
      <c r="F290" s="9"/>
    </row>
    <row r="291" spans="5:6" ht="15.75">
      <c r="E291" s="9"/>
      <c r="F291" s="9"/>
    </row>
    <row r="292" spans="5:6" ht="15.75">
      <c r="E292" s="9"/>
      <c r="F292" s="9"/>
    </row>
    <row r="293" spans="5:6" ht="15.75">
      <c r="E293" s="9"/>
      <c r="F293" s="9"/>
    </row>
    <row r="294" spans="5:6" ht="15.75">
      <c r="E294" s="9"/>
      <c r="F294" s="9"/>
    </row>
    <row r="295" spans="5:6" ht="15.75">
      <c r="E295" s="9"/>
      <c r="F295" s="9"/>
    </row>
    <row r="296" spans="5:6" ht="15.75">
      <c r="E296" s="9"/>
      <c r="F296" s="9"/>
    </row>
    <row r="297" spans="5:6" ht="15.75">
      <c r="E297" s="9"/>
      <c r="F297" s="9"/>
    </row>
    <row r="298" spans="5:6" ht="15.75">
      <c r="E298" s="9"/>
      <c r="F298" s="9"/>
    </row>
    <row r="299" spans="5:6" ht="15.75">
      <c r="E299" s="9"/>
      <c r="F299" s="9"/>
    </row>
    <row r="300" spans="5:6" ht="15.75">
      <c r="E300" s="9"/>
      <c r="F300" s="9"/>
    </row>
    <row r="301" spans="5:6" ht="15.75">
      <c r="E301" s="9"/>
      <c r="F301" s="9"/>
    </row>
    <row r="302" spans="5:6" ht="15.75">
      <c r="E302" s="9"/>
      <c r="F302" s="9"/>
    </row>
    <row r="303" spans="5:6" ht="15.75">
      <c r="E303" s="9"/>
      <c r="F303" s="9"/>
    </row>
    <row r="304" spans="5:6" ht="15.75">
      <c r="E304" s="9"/>
      <c r="F304" s="9"/>
    </row>
    <row r="305" spans="5:6" ht="15.75">
      <c r="E305" s="9"/>
      <c r="F305" s="9"/>
    </row>
    <row r="306" spans="5:6" ht="15.75">
      <c r="E306" s="9"/>
      <c r="F306" s="9"/>
    </row>
    <row r="307" spans="5:6" ht="15.75">
      <c r="E307" s="9"/>
      <c r="F307" s="9"/>
    </row>
    <row r="308" spans="5:6" ht="15.75">
      <c r="E308" s="9"/>
      <c r="F308" s="9"/>
    </row>
    <row r="309" spans="5:6" ht="15.75">
      <c r="E309" s="9"/>
      <c r="F309" s="9"/>
    </row>
    <row r="310" spans="5:6" ht="15.75">
      <c r="E310" s="9"/>
      <c r="F310" s="9"/>
    </row>
    <row r="311" spans="5:6" ht="15.75">
      <c r="E311" s="9"/>
      <c r="F311" s="9"/>
    </row>
    <row r="312" spans="5:6" ht="15.75">
      <c r="E312" s="9"/>
      <c r="F312" s="9"/>
    </row>
    <row r="313" spans="5:6" ht="15.75">
      <c r="E313" s="9"/>
      <c r="F313" s="9"/>
    </row>
    <row r="314" spans="5:6" ht="15.75">
      <c r="E314" s="9"/>
      <c r="F314" s="9"/>
    </row>
    <row r="315" spans="5:6" ht="15.75">
      <c r="E315" s="9"/>
      <c r="F315" s="9"/>
    </row>
    <row r="316" spans="5:6" ht="15.75">
      <c r="E316" s="9"/>
      <c r="F316" s="9"/>
    </row>
    <row r="317" spans="5:6" ht="15.75">
      <c r="E317" s="9"/>
      <c r="F317" s="9"/>
    </row>
    <row r="318" spans="5:6" ht="15.75">
      <c r="E318" s="9"/>
      <c r="F318" s="9"/>
    </row>
    <row r="319" spans="5:6" ht="15.75">
      <c r="E319" s="9"/>
      <c r="F319" s="9"/>
    </row>
    <row r="320" spans="5:6" ht="15.75">
      <c r="E320" s="9"/>
      <c r="F320" s="9"/>
    </row>
    <row r="321" spans="5:6" ht="15.75">
      <c r="E321" s="9"/>
      <c r="F321" s="9"/>
    </row>
    <row r="322" spans="5:6" ht="15.75">
      <c r="E322" s="9"/>
      <c r="F322" s="9"/>
    </row>
    <row r="323" spans="5:6" ht="15.75">
      <c r="E323" s="9"/>
      <c r="F323" s="9"/>
    </row>
    <row r="324" spans="5:6" ht="15.75">
      <c r="E324" s="9"/>
      <c r="F324" s="9"/>
    </row>
    <row r="325" spans="5:6" ht="15.75">
      <c r="E325" s="9"/>
      <c r="F325" s="9"/>
    </row>
    <row r="326" spans="5:6" ht="15.75">
      <c r="E326" s="9"/>
      <c r="F326" s="9"/>
    </row>
    <row r="327" spans="5:6" ht="15.75">
      <c r="E327" s="9"/>
      <c r="F327" s="9"/>
    </row>
    <row r="328" spans="5:6" ht="15.75">
      <c r="E328" s="9"/>
      <c r="F328" s="9"/>
    </row>
    <row r="329" spans="5:6" ht="15.75">
      <c r="E329" s="9"/>
      <c r="F329" s="9"/>
    </row>
    <row r="330" spans="5:6" ht="15.75">
      <c r="E330" s="9"/>
      <c r="F330" s="9"/>
    </row>
    <row r="331" spans="5:6" ht="15.75">
      <c r="E331" s="9"/>
      <c r="F331" s="9"/>
    </row>
    <row r="332" spans="5:6" ht="15.75">
      <c r="E332" s="9"/>
      <c r="F332" s="9"/>
    </row>
    <row r="333" spans="5:6" ht="15.75">
      <c r="E333" s="9"/>
      <c r="F333" s="9"/>
    </row>
    <row r="334" spans="5:6" ht="15.75">
      <c r="E334" s="9"/>
      <c r="F334" s="9"/>
    </row>
    <row r="335" spans="5:6" ht="15.75">
      <c r="E335" s="9"/>
      <c r="F335" s="9"/>
    </row>
    <row r="336" spans="5:6" ht="15.75">
      <c r="E336" s="9"/>
      <c r="F336" s="9"/>
    </row>
    <row r="337" spans="5:6" ht="15.75">
      <c r="E337" s="9"/>
      <c r="F337" s="9"/>
    </row>
    <row r="338" spans="5:6" ht="15.75">
      <c r="E338" s="9"/>
      <c r="F338" s="9"/>
    </row>
    <row r="339" spans="5:6" ht="15.75">
      <c r="E339" s="9"/>
      <c r="F339" s="9"/>
    </row>
    <row r="340" spans="5:6" ht="15.75">
      <c r="E340" s="9"/>
      <c r="F340" s="9"/>
    </row>
    <row r="341" spans="5:6" ht="15.75">
      <c r="E341" s="9"/>
      <c r="F341" s="9"/>
    </row>
    <row r="342" spans="5:6" ht="15.75">
      <c r="E342" s="9"/>
      <c r="F342" s="9"/>
    </row>
    <row r="343" spans="5:6" ht="15.75">
      <c r="E343" s="9"/>
      <c r="F343" s="9"/>
    </row>
    <row r="344" spans="5:6" ht="15.75">
      <c r="E344" s="9"/>
      <c r="F344" s="9"/>
    </row>
    <row r="345" spans="5:6" ht="15.75">
      <c r="E345" s="9"/>
      <c r="F345" s="9"/>
    </row>
    <row r="346" spans="5:6" ht="15.75">
      <c r="E346" s="9"/>
      <c r="F346" s="9"/>
    </row>
    <row r="347" spans="5:6" ht="15.75">
      <c r="E347" s="9"/>
      <c r="F347" s="9"/>
    </row>
    <row r="348" spans="5:6" ht="15.75">
      <c r="E348" s="9"/>
      <c r="F348" s="9"/>
    </row>
    <row r="349" spans="5:6" ht="15.75">
      <c r="E349" s="9"/>
      <c r="F349" s="9"/>
    </row>
    <row r="350" spans="5:6" ht="15.75">
      <c r="E350" s="9"/>
      <c r="F350" s="9"/>
    </row>
    <row r="351" spans="5:6" ht="15.75">
      <c r="E351" s="9"/>
      <c r="F351" s="9"/>
    </row>
    <row r="352" spans="5:6" ht="15.75">
      <c r="E352" s="9"/>
      <c r="F352" s="9"/>
    </row>
    <row r="353" spans="5:6" ht="15.75">
      <c r="E353" s="9"/>
      <c r="F353" s="9"/>
    </row>
    <row r="354" spans="5:6" ht="15.75">
      <c r="E354" s="9"/>
      <c r="F354" s="9"/>
    </row>
    <row r="355" spans="5:6" ht="15.75">
      <c r="E355" s="9"/>
      <c r="F355" s="9"/>
    </row>
    <row r="356" spans="5:6" ht="15.75">
      <c r="E356" s="9"/>
      <c r="F356" s="9"/>
    </row>
    <row r="357" spans="5:6" ht="15.75">
      <c r="E357" s="9"/>
      <c r="F357" s="9"/>
    </row>
    <row r="358" spans="5:6" ht="15.75">
      <c r="E358" s="9"/>
      <c r="F358" s="9"/>
    </row>
    <row r="359" spans="5:6" ht="15.75">
      <c r="E359" s="9"/>
      <c r="F359" s="9"/>
    </row>
    <row r="360" spans="5:6" ht="15.75">
      <c r="E360" s="9"/>
      <c r="F360" s="9"/>
    </row>
    <row r="361" spans="5:6" ht="15.75">
      <c r="E361" s="9"/>
      <c r="F361" s="9"/>
    </row>
    <row r="362" spans="5:6" ht="15.75">
      <c r="E362" s="9"/>
      <c r="F362" s="9"/>
    </row>
    <row r="363" spans="5:6" ht="15.75">
      <c r="E363" s="9"/>
      <c r="F363" s="9"/>
    </row>
    <row r="364" spans="5:6" ht="15.75">
      <c r="E364" s="9"/>
      <c r="F364" s="9"/>
    </row>
    <row r="365" spans="5:6" ht="15.75">
      <c r="E365" s="9"/>
      <c r="F365" s="9"/>
    </row>
    <row r="366" spans="5:6" ht="15.75">
      <c r="E366" s="9"/>
      <c r="F366" s="9"/>
    </row>
    <row r="367" spans="5:6" ht="15.75">
      <c r="E367" s="9"/>
      <c r="F367" s="9"/>
    </row>
    <row r="368" spans="5:6" ht="15.75">
      <c r="E368" s="9"/>
      <c r="F368" s="9"/>
    </row>
    <row r="369" spans="5:6" ht="15.75">
      <c r="E369" s="9"/>
      <c r="F369" s="9"/>
    </row>
    <row r="370" spans="5:6" ht="15.75">
      <c r="E370" s="9"/>
      <c r="F370" s="9"/>
    </row>
    <row r="371" spans="5:6" ht="15.75">
      <c r="E371" s="9"/>
      <c r="F371" s="9"/>
    </row>
    <row r="372" spans="5:6" ht="15.75">
      <c r="E372" s="9"/>
      <c r="F372" s="9"/>
    </row>
    <row r="373" spans="5:6" ht="15.75">
      <c r="E373" s="9"/>
      <c r="F373" s="9"/>
    </row>
    <row r="374" spans="5:6" ht="15.75">
      <c r="E374" s="9"/>
      <c r="F374" s="9"/>
    </row>
    <row r="375" spans="5:6" ht="15.75">
      <c r="E375" s="9"/>
      <c r="F375" s="9"/>
    </row>
    <row r="376" spans="5:6" ht="15.75">
      <c r="E376" s="9"/>
      <c r="F376" s="9"/>
    </row>
    <row r="377" spans="5:6" ht="15.75">
      <c r="E377" s="9"/>
      <c r="F377" s="9"/>
    </row>
    <row r="378" spans="5:6" ht="15.75">
      <c r="E378" s="9"/>
      <c r="F378" s="9"/>
    </row>
    <row r="379" spans="5:6" ht="15.75">
      <c r="E379" s="9"/>
      <c r="F379" s="9"/>
    </row>
    <row r="380" spans="5:6" ht="15.75">
      <c r="E380" s="9"/>
      <c r="F380" s="9"/>
    </row>
    <row r="381" spans="5:6" ht="15.75">
      <c r="E381" s="9"/>
      <c r="F381" s="9"/>
    </row>
    <row r="382" spans="5:6" ht="15.75">
      <c r="E382" s="9"/>
      <c r="F382" s="9"/>
    </row>
    <row r="383" spans="5:6" ht="15.75">
      <c r="E383" s="9"/>
      <c r="F383" s="9"/>
    </row>
    <row r="384" spans="5:6" ht="15.75">
      <c r="E384" s="9"/>
      <c r="F384" s="9"/>
    </row>
    <row r="385" spans="5:6" ht="15.75">
      <c r="E385" s="9"/>
      <c r="F385" s="9"/>
    </row>
    <row r="386" spans="5:6" ht="15.75">
      <c r="E386" s="9"/>
      <c r="F386" s="9"/>
    </row>
    <row r="387" spans="5:6" ht="15.75">
      <c r="E387" s="9"/>
      <c r="F387" s="9"/>
    </row>
    <row r="388" spans="5:6" ht="15.75">
      <c r="E388" s="9"/>
      <c r="F388" s="9"/>
    </row>
    <row r="389" spans="5:6" ht="15.75">
      <c r="E389" s="9"/>
      <c r="F389" s="9"/>
    </row>
    <row r="390" spans="5:6" ht="15.75">
      <c r="E390" s="9"/>
      <c r="F390" s="9"/>
    </row>
    <row r="391" spans="5:6" ht="15.75">
      <c r="E391" s="9"/>
      <c r="F391" s="9"/>
    </row>
    <row r="392" spans="5:6" ht="15.75">
      <c r="E392" s="9"/>
      <c r="F392" s="9"/>
    </row>
    <row r="393" spans="5:6" ht="15.75">
      <c r="E393" s="9"/>
      <c r="F393" s="9"/>
    </row>
    <row r="394" spans="5:6" ht="15.75">
      <c r="E394" s="9"/>
      <c r="F394" s="9"/>
    </row>
    <row r="395" spans="5:6" ht="15.75">
      <c r="E395" s="9"/>
      <c r="F395" s="9"/>
    </row>
    <row r="396" spans="5:6" ht="15.75">
      <c r="E396" s="9"/>
      <c r="F396" s="9"/>
    </row>
    <row r="397" spans="5:6" ht="15.75">
      <c r="E397" s="9"/>
      <c r="F397" s="9"/>
    </row>
    <row r="398" spans="5:6" ht="15.75">
      <c r="E398" s="9"/>
      <c r="F398" s="9"/>
    </row>
    <row r="399" spans="5:6" ht="15.75">
      <c r="E399" s="9"/>
      <c r="F399" s="9"/>
    </row>
    <row r="400" spans="5:6" ht="15.75">
      <c r="E400" s="9"/>
      <c r="F400" s="9"/>
    </row>
    <row r="401" spans="5:6" ht="15.75">
      <c r="E401" s="9"/>
      <c r="F401" s="9"/>
    </row>
    <row r="402" spans="5:6" ht="15.75">
      <c r="E402" s="9"/>
      <c r="F402" s="9"/>
    </row>
    <row r="403" spans="5:6" ht="15.75">
      <c r="E403" s="9"/>
      <c r="F403" s="9"/>
    </row>
    <row r="404" spans="5:6" ht="15.75">
      <c r="E404" s="9"/>
      <c r="F404" s="9"/>
    </row>
    <row r="405" spans="5:6" ht="15.75">
      <c r="E405" s="9"/>
      <c r="F405" s="9"/>
    </row>
    <row r="406" spans="5:6" ht="15.75">
      <c r="E406" s="9"/>
      <c r="F406" s="9"/>
    </row>
    <row r="407" spans="5:6" ht="15.75">
      <c r="E407" s="9"/>
      <c r="F407" s="9"/>
    </row>
    <row r="408" spans="5:6" ht="15.75">
      <c r="E408" s="9"/>
      <c r="F408" s="9"/>
    </row>
    <row r="409" spans="5:6" ht="15.75">
      <c r="E409" s="9"/>
      <c r="F409" s="9"/>
    </row>
    <row r="410" spans="5:6" ht="15.75">
      <c r="E410" s="9"/>
      <c r="F410" s="9"/>
    </row>
    <row r="411" spans="5:6" ht="15.75">
      <c r="E411" s="9"/>
      <c r="F411" s="9"/>
    </row>
    <row r="412" spans="5:6" ht="15.75">
      <c r="E412" s="9"/>
      <c r="F412" s="9"/>
    </row>
    <row r="413" spans="5:6" ht="15.75">
      <c r="E413" s="9"/>
      <c r="F413" s="9"/>
    </row>
    <row r="414" spans="5:6" ht="15.75">
      <c r="E414" s="9"/>
      <c r="F414" s="9"/>
    </row>
    <row r="415" spans="5:6" ht="15.75">
      <c r="E415" s="9"/>
      <c r="F415" s="9"/>
    </row>
    <row r="416" spans="5:6" ht="15.75">
      <c r="E416" s="9"/>
      <c r="F416" s="9"/>
    </row>
    <row r="417" spans="5:6" ht="15.75">
      <c r="E417" s="9"/>
      <c r="F417" s="9"/>
    </row>
    <row r="418" spans="5:6" ht="15.75">
      <c r="E418" s="9"/>
      <c r="F418" s="9"/>
    </row>
    <row r="419" spans="5:6" ht="15.75">
      <c r="E419" s="9"/>
      <c r="F419" s="9"/>
    </row>
    <row r="420" spans="5:6" ht="15.75">
      <c r="E420" s="9"/>
      <c r="F420" s="9"/>
    </row>
    <row r="421" spans="5:6" ht="15.75">
      <c r="E421" s="9"/>
      <c r="F421" s="9"/>
    </row>
    <row r="422" spans="5:6" ht="15.75">
      <c r="E422" s="9"/>
      <c r="F422" s="9"/>
    </row>
    <row r="423" spans="5:6" ht="15.75">
      <c r="E423" s="9"/>
      <c r="F423" s="9"/>
    </row>
    <row r="424" spans="5:6" ht="15.75">
      <c r="E424" s="9"/>
      <c r="F424" s="9"/>
    </row>
    <row r="425" spans="5:6" ht="15.75">
      <c r="E425" s="9"/>
      <c r="F425" s="9"/>
    </row>
    <row r="426" spans="5:6" ht="15.75">
      <c r="E426" s="9"/>
      <c r="F426" s="9"/>
    </row>
    <row r="427" spans="5:6" ht="15.75">
      <c r="E427" s="9"/>
      <c r="F427" s="9"/>
    </row>
    <row r="428" spans="5:6" ht="15.75">
      <c r="E428" s="9"/>
      <c r="F428" s="9"/>
    </row>
    <row r="429" spans="5:6" ht="15.75">
      <c r="E429" s="9"/>
      <c r="F429" s="9"/>
    </row>
    <row r="430" spans="5:6" ht="15.75">
      <c r="E430" s="9"/>
      <c r="F430" s="9"/>
    </row>
    <row r="431" spans="5:6" ht="15.75">
      <c r="E431" s="9"/>
      <c r="F431" s="9"/>
    </row>
    <row r="432" spans="5:6" ht="15.75">
      <c r="E432" s="9"/>
      <c r="F432" s="9"/>
    </row>
    <row r="433" spans="5:6" ht="15.75">
      <c r="E433" s="9"/>
      <c r="F433" s="9"/>
    </row>
  </sheetData>
  <sheetProtection/>
  <mergeCells count="16">
    <mergeCell ref="B1:E2"/>
    <mergeCell ref="D38:D39"/>
    <mergeCell ref="G35:G36"/>
    <mergeCell ref="B3:J3"/>
    <mergeCell ref="G4:G5"/>
    <mergeCell ref="D4:D5"/>
    <mergeCell ref="D35:D36"/>
    <mergeCell ref="E35:E36"/>
    <mergeCell ref="G38:G39"/>
    <mergeCell ref="D51:D52"/>
    <mergeCell ref="D49:D50"/>
    <mergeCell ref="G49:G50"/>
    <mergeCell ref="G51:G52"/>
    <mergeCell ref="E49:E50"/>
    <mergeCell ref="E51:E52"/>
    <mergeCell ref="E38:E39"/>
  </mergeCells>
  <printOptions/>
  <pageMargins left="0.15748031496062992" right="0.24" top="0.2755905511811024" bottom="0.1968503937007874" header="0.2755905511811024" footer="0.15748031496062992"/>
  <pageSetup horizontalDpi="600" verticalDpi="600" orientation="portrait" paperSize="9" scale="46" r:id="rId2"/>
  <rowBreaks count="1" manualBreakCount="1">
    <brk id="101" min="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9"/>
  <sheetViews>
    <sheetView zoomScale="62" zoomScaleNormal="62" zoomScalePageLayoutView="0" workbookViewId="0" topLeftCell="A1">
      <selection activeCell="B1" sqref="B1:E2"/>
    </sheetView>
  </sheetViews>
  <sheetFormatPr defaultColWidth="9.140625" defaultRowHeight="12.75"/>
  <cols>
    <col min="1" max="1" width="1.28515625" style="0" customWidth="1"/>
    <col min="2" max="2" width="14.28125" style="0" customWidth="1"/>
    <col min="3" max="3" width="12.57421875" style="0" customWidth="1"/>
    <col min="4" max="4" width="49.8515625" style="0" customWidth="1"/>
    <col min="5" max="5" width="19.57421875" style="0" customWidth="1"/>
    <col min="6" max="6" width="16.421875" style="0" customWidth="1"/>
    <col min="7" max="7" width="14.00390625" style="0" customWidth="1"/>
    <col min="8" max="8" width="18.7109375" style="0" customWidth="1"/>
    <col min="9" max="9" width="21.00390625" style="0" customWidth="1"/>
    <col min="10" max="10" width="19.57421875" style="0" customWidth="1"/>
    <col min="11" max="11" width="8.421875" style="0" customWidth="1"/>
  </cols>
  <sheetData>
    <row r="1" spans="2:13" ht="54.75" customHeight="1">
      <c r="B1" s="603"/>
      <c r="C1" s="603"/>
      <c r="D1" s="603"/>
      <c r="E1" s="603"/>
      <c r="F1" s="533"/>
      <c r="G1" s="522"/>
      <c r="H1" s="523"/>
      <c r="I1" s="524"/>
      <c r="J1" s="522"/>
      <c r="K1" s="525"/>
      <c r="L1" s="526"/>
      <c r="M1" s="340"/>
    </row>
    <row r="2" spans="2:19" ht="51" customHeight="1">
      <c r="B2" s="603"/>
      <c r="C2" s="603"/>
      <c r="D2" s="603"/>
      <c r="E2" s="603"/>
      <c r="F2" s="533"/>
      <c r="G2" s="64"/>
      <c r="H2" s="523"/>
      <c r="I2" s="527"/>
      <c r="J2" s="64"/>
      <c r="K2" s="378"/>
      <c r="L2" s="348"/>
      <c r="M2" s="340"/>
      <c r="O2" s="527"/>
      <c r="P2" s="527"/>
      <c r="Q2" s="527"/>
      <c r="R2" s="527"/>
      <c r="S2" s="527"/>
    </row>
    <row r="3" spans="2:19" ht="33.75" customHeight="1" thickBot="1">
      <c r="B3" s="602" t="s">
        <v>1539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337"/>
      <c r="O3" s="527"/>
      <c r="P3" s="527"/>
      <c r="Q3" s="527"/>
      <c r="R3" s="527"/>
      <c r="S3" s="527"/>
    </row>
    <row r="4" spans="2:19" ht="35.25" thickBot="1">
      <c r="B4" s="19"/>
      <c r="C4" s="19"/>
      <c r="D4" s="598" t="s">
        <v>384</v>
      </c>
      <c r="E4" s="141" t="s">
        <v>383</v>
      </c>
      <c r="F4" s="555" t="s">
        <v>1376</v>
      </c>
      <c r="G4" s="105" t="s">
        <v>167</v>
      </c>
      <c r="H4" s="105"/>
      <c r="I4" s="105"/>
      <c r="J4" s="595"/>
      <c r="O4" s="527"/>
      <c r="P4" s="527"/>
      <c r="Q4" s="527"/>
      <c r="R4" s="527"/>
      <c r="S4" s="527"/>
    </row>
    <row r="5" spans="2:19" ht="48" thickBot="1">
      <c r="B5" s="19" t="s">
        <v>440</v>
      </c>
      <c r="C5" s="19" t="s">
        <v>112</v>
      </c>
      <c r="D5" s="599"/>
      <c r="E5" s="19" t="s">
        <v>118</v>
      </c>
      <c r="F5" s="19" t="s">
        <v>1375</v>
      </c>
      <c r="G5" s="104" t="s">
        <v>445</v>
      </c>
      <c r="H5" s="104" t="s">
        <v>1010</v>
      </c>
      <c r="I5" s="104" t="s">
        <v>441</v>
      </c>
      <c r="J5" s="423" t="s">
        <v>133</v>
      </c>
      <c r="O5" s="527"/>
      <c r="P5" s="527"/>
      <c r="Q5" s="527"/>
      <c r="R5" s="527"/>
      <c r="S5" s="527"/>
    </row>
    <row r="6" spans="2:10" ht="15.75">
      <c r="B6" s="189"/>
      <c r="C6" s="189"/>
      <c r="D6" s="380" t="s">
        <v>278</v>
      </c>
      <c r="E6" s="203"/>
      <c r="F6" s="203"/>
      <c r="G6" s="190"/>
      <c r="H6" s="193"/>
      <c r="I6" s="190"/>
      <c r="J6" s="422"/>
    </row>
    <row r="7" spans="2:16" ht="60">
      <c r="B7" s="19" t="s">
        <v>731</v>
      </c>
      <c r="C7" s="32" t="s">
        <v>117</v>
      </c>
      <c r="D7" s="381" t="s">
        <v>877</v>
      </c>
      <c r="E7" s="26" t="s">
        <v>732</v>
      </c>
      <c r="F7" s="556" t="str">
        <f>HYPERLINK("http://www.catalogue.bosal.com/pdf/pdf_mi/038041.pdf","@")</f>
        <v>@</v>
      </c>
      <c r="G7" s="174" t="s">
        <v>167</v>
      </c>
      <c r="H7" s="113" t="s">
        <v>733</v>
      </c>
      <c r="I7" s="113" t="s">
        <v>566</v>
      </c>
      <c r="J7" s="570">
        <v>11609.52</v>
      </c>
      <c r="P7" s="527"/>
    </row>
    <row r="8" spans="2:10" ht="60">
      <c r="B8" s="19" t="s">
        <v>755</v>
      </c>
      <c r="C8" s="32" t="s">
        <v>643</v>
      </c>
      <c r="D8" s="381" t="s">
        <v>877</v>
      </c>
      <c r="E8" s="26" t="s">
        <v>732</v>
      </c>
      <c r="F8" s="556" t="str">
        <f>HYPERLINK("http://www.catalogue.bosal.com/pdf/pdf_mi/050523.pdf","@")</f>
        <v>@</v>
      </c>
      <c r="G8" s="174"/>
      <c r="H8" s="124" t="s">
        <v>733</v>
      </c>
      <c r="I8" s="124" t="s">
        <v>566</v>
      </c>
      <c r="J8" s="570">
        <v>21299.98</v>
      </c>
    </row>
    <row r="9" spans="2:10" ht="30">
      <c r="B9" s="19" t="s">
        <v>726</v>
      </c>
      <c r="C9" s="32" t="s">
        <v>117</v>
      </c>
      <c r="D9" s="381" t="s">
        <v>876</v>
      </c>
      <c r="E9" s="26" t="s">
        <v>727</v>
      </c>
      <c r="F9" s="556" t="str">
        <f>HYPERLINK("http://www.catalogue.bosal.com/pdf/pdf_mi/037351.pdf","@")</f>
        <v>@</v>
      </c>
      <c r="G9" s="105" t="s">
        <v>167</v>
      </c>
      <c r="H9" s="124" t="s">
        <v>728</v>
      </c>
      <c r="I9" s="124" t="s">
        <v>566</v>
      </c>
      <c r="J9" s="570">
        <v>12354.94</v>
      </c>
    </row>
    <row r="10" spans="2:10" ht="30">
      <c r="B10" s="19" t="s">
        <v>758</v>
      </c>
      <c r="C10" s="32" t="s">
        <v>643</v>
      </c>
      <c r="D10" s="381" t="s">
        <v>876</v>
      </c>
      <c r="E10" s="26" t="s">
        <v>727</v>
      </c>
      <c r="F10" s="556" t="str">
        <f>HYPERLINK("http://www.catalogue.bosal.com/pdf/pdf_mi/050323.pdf","@")</f>
        <v>@</v>
      </c>
      <c r="G10" s="105" t="s">
        <v>167</v>
      </c>
      <c r="H10" s="124" t="s">
        <v>754</v>
      </c>
      <c r="I10" s="124" t="s">
        <v>566</v>
      </c>
      <c r="J10" s="570">
        <v>26628.94</v>
      </c>
    </row>
    <row r="11" spans="2:10" ht="30">
      <c r="B11" s="19" t="s">
        <v>709</v>
      </c>
      <c r="C11" s="32" t="s">
        <v>117</v>
      </c>
      <c r="D11" s="381" t="s">
        <v>875</v>
      </c>
      <c r="E11" s="26" t="s">
        <v>710</v>
      </c>
      <c r="F11" s="556" t="str">
        <f>HYPERLINK("http://www.catalogue.bosal.com/pdf/pdf_mi/029741.pdf","@")</f>
        <v>@</v>
      </c>
      <c r="G11" s="105" t="s">
        <v>167</v>
      </c>
      <c r="H11" s="124" t="s">
        <v>62</v>
      </c>
      <c r="I11" s="124" t="s">
        <v>566</v>
      </c>
      <c r="J11" s="570">
        <v>17509.44</v>
      </c>
    </row>
    <row r="12" spans="2:10" ht="23.25">
      <c r="B12" s="189"/>
      <c r="C12" s="189"/>
      <c r="D12" s="380" t="s">
        <v>126</v>
      </c>
      <c r="E12" s="203"/>
      <c r="F12" s="203"/>
      <c r="G12" s="205"/>
      <c r="H12" s="206"/>
      <c r="I12" s="207"/>
      <c r="J12" s="568"/>
    </row>
    <row r="13" spans="2:10" ht="27">
      <c r="B13" s="19" t="s">
        <v>815</v>
      </c>
      <c r="C13" s="32" t="s">
        <v>807</v>
      </c>
      <c r="D13" s="381" t="s">
        <v>816</v>
      </c>
      <c r="E13" s="26" t="s">
        <v>401</v>
      </c>
      <c r="F13" s="556" t="str">
        <f>HYPERLINK("http://www.catalogue.bosal.com/pdf/pdf_mi/050513.pdf","@")</f>
        <v>@</v>
      </c>
      <c r="G13" s="105" t="s">
        <v>167</v>
      </c>
      <c r="H13" s="124" t="s">
        <v>817</v>
      </c>
      <c r="I13" s="124" t="s">
        <v>566</v>
      </c>
      <c r="J13" s="570">
        <v>22743.239999999998</v>
      </c>
    </row>
    <row r="14" spans="2:10" ht="27">
      <c r="B14" s="19" t="s">
        <v>812</v>
      </c>
      <c r="C14" s="32" t="s">
        <v>117</v>
      </c>
      <c r="D14" s="400" t="s">
        <v>813</v>
      </c>
      <c r="E14" s="26" t="s">
        <v>879</v>
      </c>
      <c r="F14" s="556" t="str">
        <f>HYPERLINK("http://www.catalogue.bosal.com/pdf/pdf_mi/044191.pdf","@")</f>
        <v>@</v>
      </c>
      <c r="G14" s="105" t="s">
        <v>167</v>
      </c>
      <c r="H14" s="124" t="s">
        <v>714</v>
      </c>
      <c r="I14" s="124" t="s">
        <v>566</v>
      </c>
      <c r="J14" s="570">
        <v>16177.199999999999</v>
      </c>
    </row>
    <row r="15" spans="2:10" ht="30">
      <c r="B15" s="19" t="s">
        <v>814</v>
      </c>
      <c r="C15" s="32" t="s">
        <v>807</v>
      </c>
      <c r="D15" s="400" t="s">
        <v>873</v>
      </c>
      <c r="E15" s="26" t="s">
        <v>874</v>
      </c>
      <c r="F15" s="556" t="str">
        <f>HYPERLINK("http://www.catalogue.bosal.com/pdf/pdf_mi/050473.pdf","@")</f>
        <v>@</v>
      </c>
      <c r="G15" s="174"/>
      <c r="H15" s="124" t="s">
        <v>714</v>
      </c>
      <c r="I15" s="124" t="s">
        <v>566</v>
      </c>
      <c r="J15" s="570">
        <v>35494.68</v>
      </c>
    </row>
    <row r="16" spans="2:10" ht="27">
      <c r="B16" s="19" t="s">
        <v>1423</v>
      </c>
      <c r="C16" s="32" t="s">
        <v>807</v>
      </c>
      <c r="D16" s="400" t="s">
        <v>1424</v>
      </c>
      <c r="E16" s="26" t="s">
        <v>162</v>
      </c>
      <c r="F16" s="576" t="str">
        <f>HYPERLINK("http://www.catalogue.bosal.com/pdf/pdf_mi/048043.pdf","@")</f>
        <v>@</v>
      </c>
      <c r="G16" s="174"/>
      <c r="H16" s="124" t="s">
        <v>1425</v>
      </c>
      <c r="I16" s="124" t="s">
        <v>566</v>
      </c>
      <c r="J16" s="570">
        <v>26650</v>
      </c>
    </row>
    <row r="17" spans="2:10" ht="23.25">
      <c r="B17" s="189"/>
      <c r="C17" s="190"/>
      <c r="D17" s="380" t="s">
        <v>279</v>
      </c>
      <c r="E17" s="203"/>
      <c r="F17" s="429"/>
      <c r="G17" s="210"/>
      <c r="H17" s="211"/>
      <c r="I17" s="212"/>
      <c r="J17" s="568"/>
    </row>
    <row r="18" spans="2:10" ht="39.75" customHeight="1">
      <c r="B18" s="359" t="s">
        <v>1011</v>
      </c>
      <c r="C18" s="359" t="s">
        <v>643</v>
      </c>
      <c r="D18" s="387" t="s">
        <v>1402</v>
      </c>
      <c r="E18" s="360" t="s">
        <v>880</v>
      </c>
      <c r="F18" s="556" t="str">
        <f>HYPERLINK("http://www.catalogue.bosal.com/pdf/pdf_mi/050573.pdf","@")</f>
        <v>@</v>
      </c>
      <c r="G18" s="105" t="s">
        <v>167</v>
      </c>
      <c r="H18" s="360" t="s">
        <v>170</v>
      </c>
      <c r="I18" s="320" t="s">
        <v>566</v>
      </c>
      <c r="J18" s="570">
        <v>21712.34</v>
      </c>
    </row>
    <row r="19" spans="2:10" ht="27">
      <c r="B19" s="278"/>
      <c r="C19" s="279"/>
      <c r="D19" s="392" t="s">
        <v>136</v>
      </c>
      <c r="E19" s="280"/>
      <c r="F19" s="559"/>
      <c r="G19" s="283"/>
      <c r="H19" s="284"/>
      <c r="I19" s="206"/>
      <c r="J19" s="568"/>
    </row>
    <row r="20" spans="2:10" ht="45.75" customHeight="1">
      <c r="B20" s="19" t="s">
        <v>806</v>
      </c>
      <c r="C20" s="32" t="s">
        <v>807</v>
      </c>
      <c r="D20" s="48" t="s">
        <v>809</v>
      </c>
      <c r="E20" s="26">
        <v>2007</v>
      </c>
      <c r="F20" s="556" t="str">
        <f>HYPERLINK("http://www.catalogue.bosal.com/pdf/pdf_mi/048983.pdf","@")</f>
        <v>@</v>
      </c>
      <c r="G20" s="174" t="s">
        <v>167</v>
      </c>
      <c r="H20" s="124" t="s">
        <v>808</v>
      </c>
      <c r="I20" s="124" t="s">
        <v>566</v>
      </c>
      <c r="J20" s="570">
        <v>30308.46</v>
      </c>
    </row>
    <row r="21" spans="2:10" ht="48.75" customHeight="1">
      <c r="B21" s="88" t="s">
        <v>843</v>
      </c>
      <c r="C21" s="32" t="s">
        <v>113</v>
      </c>
      <c r="D21" s="394" t="s">
        <v>1389</v>
      </c>
      <c r="E21" s="85" t="s">
        <v>130</v>
      </c>
      <c r="F21" s="556" t="str">
        <f>HYPERLINK("http://www.catalogue.bosal.com/pdf/pdf_mi/043252.pdf","@")</f>
        <v>@</v>
      </c>
      <c r="G21" s="174" t="s">
        <v>167</v>
      </c>
      <c r="H21" s="317" t="s">
        <v>272</v>
      </c>
      <c r="I21" s="317" t="s">
        <v>566</v>
      </c>
      <c r="J21" s="570">
        <v>17128.8</v>
      </c>
    </row>
    <row r="22" spans="2:10" ht="48.75" customHeight="1">
      <c r="B22" s="88" t="s">
        <v>716</v>
      </c>
      <c r="C22" s="32" t="s">
        <v>113</v>
      </c>
      <c r="D22" s="394" t="s">
        <v>1448</v>
      </c>
      <c r="E22" s="85" t="s">
        <v>130</v>
      </c>
      <c r="F22" s="572" t="str">
        <f>HYPERLINK("http://www.catalogue.bosal.com/pdf/pdf_mi/034962.pdf","@")</f>
        <v>@</v>
      </c>
      <c r="G22" s="174"/>
      <c r="H22" s="317" t="s">
        <v>717</v>
      </c>
      <c r="I22" s="317" t="s">
        <v>566</v>
      </c>
      <c r="J22" s="570">
        <v>12900</v>
      </c>
    </row>
    <row r="23" spans="2:10" ht="27">
      <c r="B23" s="189"/>
      <c r="C23" s="190"/>
      <c r="D23" s="380" t="s">
        <v>294</v>
      </c>
      <c r="E23" s="203"/>
      <c r="F23" s="559"/>
      <c r="G23" s="205"/>
      <c r="H23" s="206"/>
      <c r="I23" s="207"/>
      <c r="J23" s="568"/>
    </row>
    <row r="24" spans="2:10" ht="54.75" customHeight="1">
      <c r="B24" s="88" t="s">
        <v>843</v>
      </c>
      <c r="C24" s="32" t="s">
        <v>113</v>
      </c>
      <c r="D24" s="394" t="s">
        <v>1390</v>
      </c>
      <c r="E24" s="85" t="s">
        <v>130</v>
      </c>
      <c r="F24" s="556" t="str">
        <f>HYPERLINK("http://www.catalogue.bosal.com/pdf/pdf_mi/043252.pdf","@")</f>
        <v>@</v>
      </c>
      <c r="G24" s="105" t="s">
        <v>167</v>
      </c>
      <c r="H24" s="131" t="s">
        <v>272</v>
      </c>
      <c r="I24" s="131" t="s">
        <v>566</v>
      </c>
      <c r="J24" s="570">
        <v>17128.8</v>
      </c>
    </row>
    <row r="25" spans="2:10" ht="54.75" customHeight="1">
      <c r="B25" s="88" t="s">
        <v>716</v>
      </c>
      <c r="C25" s="32" t="s">
        <v>113</v>
      </c>
      <c r="D25" s="394" t="s">
        <v>1449</v>
      </c>
      <c r="E25" s="85" t="s">
        <v>130</v>
      </c>
      <c r="F25" s="556" t="str">
        <f>HYPERLINK("http://www.catalogue.bosal.com/pdf/pdf_mi/034962.pdf","@")</f>
        <v>@</v>
      </c>
      <c r="G25" s="105"/>
      <c r="H25" s="131" t="s">
        <v>717</v>
      </c>
      <c r="I25" s="131" t="s">
        <v>566</v>
      </c>
      <c r="J25" s="570">
        <v>12900</v>
      </c>
    </row>
    <row r="26" spans="2:10" ht="27">
      <c r="B26" s="189"/>
      <c r="C26" s="190"/>
      <c r="D26" s="380" t="s">
        <v>296</v>
      </c>
      <c r="E26" s="203"/>
      <c r="F26" s="559"/>
      <c r="G26" s="205"/>
      <c r="H26" s="206"/>
      <c r="I26" s="207"/>
      <c r="J26" s="568"/>
    </row>
    <row r="27" spans="2:10" ht="27">
      <c r="B27" s="19" t="s">
        <v>737</v>
      </c>
      <c r="C27" s="32" t="s">
        <v>117</v>
      </c>
      <c r="D27" s="381" t="s">
        <v>738</v>
      </c>
      <c r="E27" s="26" t="s">
        <v>645</v>
      </c>
      <c r="F27" s="556" t="str">
        <f>HYPERLINK("http://www.catalogue.bosal.com/pdf/pdf_mi/038961.pdf","@")</f>
        <v>@</v>
      </c>
      <c r="G27" s="452"/>
      <c r="H27" s="124" t="s">
        <v>739</v>
      </c>
      <c r="I27" s="124" t="s">
        <v>566</v>
      </c>
      <c r="J27" s="570">
        <v>14464.32</v>
      </c>
    </row>
    <row r="28" spans="2:10" ht="27">
      <c r="B28" s="19" t="s">
        <v>821</v>
      </c>
      <c r="C28" s="32" t="s">
        <v>643</v>
      </c>
      <c r="D28" s="381" t="s">
        <v>738</v>
      </c>
      <c r="E28" s="26" t="s">
        <v>645</v>
      </c>
      <c r="F28" s="556" t="str">
        <f>HYPERLINK("http://www.catalogue.bosal.com/pdf/pdf_mi/050583.pdf","@")</f>
        <v>@</v>
      </c>
      <c r="G28" s="109"/>
      <c r="H28" s="124" t="s">
        <v>739</v>
      </c>
      <c r="I28" s="124" t="s">
        <v>566</v>
      </c>
      <c r="J28" s="570">
        <v>23583.82</v>
      </c>
    </row>
    <row r="29" spans="2:10" ht="27">
      <c r="B29" s="189"/>
      <c r="C29" s="190"/>
      <c r="D29" s="380" t="s">
        <v>303</v>
      </c>
      <c r="E29" s="203"/>
      <c r="F29" s="559"/>
      <c r="G29" s="205"/>
      <c r="H29" s="206"/>
      <c r="I29" s="207"/>
      <c r="J29" s="568"/>
    </row>
    <row r="30" spans="2:10" ht="27">
      <c r="B30" s="19" t="s">
        <v>1416</v>
      </c>
      <c r="C30" s="32" t="s">
        <v>643</v>
      </c>
      <c r="D30" s="381" t="s">
        <v>1415</v>
      </c>
      <c r="E30" s="26" t="s">
        <v>645</v>
      </c>
      <c r="F30" s="572" t="str">
        <f>HYPERLINK("http://www.catalogue.bosal.com/pdf/pdf_mi/049483.pdf","@")</f>
        <v>@</v>
      </c>
      <c r="G30" s="482" t="s">
        <v>167</v>
      </c>
      <c r="H30" s="121" t="s">
        <v>184</v>
      </c>
      <c r="I30" s="134" t="s">
        <v>566</v>
      </c>
      <c r="J30" s="421">
        <v>22770</v>
      </c>
    </row>
    <row r="31" spans="2:10" ht="27">
      <c r="B31" s="189"/>
      <c r="C31" s="190"/>
      <c r="D31" s="380" t="s">
        <v>306</v>
      </c>
      <c r="E31" s="203"/>
      <c r="F31" s="559"/>
      <c r="G31" s="205"/>
      <c r="H31" s="206"/>
      <c r="I31" s="207"/>
      <c r="J31" s="568"/>
    </row>
    <row r="32" spans="2:10" ht="30">
      <c r="B32" s="19" t="s">
        <v>730</v>
      </c>
      <c r="C32" s="32" t="s">
        <v>117</v>
      </c>
      <c r="D32" s="381" t="s">
        <v>1401</v>
      </c>
      <c r="E32" s="26" t="s">
        <v>488</v>
      </c>
      <c r="F32" s="556" t="str">
        <f>HYPERLINK("http://www.catalogue.bosal.com/pdf/pdf_mi/037981.pdf","@")</f>
        <v>@</v>
      </c>
      <c r="G32" s="482" t="s">
        <v>167</v>
      </c>
      <c r="H32" s="121" t="s">
        <v>173</v>
      </c>
      <c r="I32" s="134"/>
      <c r="J32" s="421">
        <v>10910</v>
      </c>
    </row>
    <row r="33" spans="2:10" ht="22.5">
      <c r="B33" s="19" t="s">
        <v>1467</v>
      </c>
      <c r="C33" s="32" t="s">
        <v>117</v>
      </c>
      <c r="D33" s="381" t="s">
        <v>1468</v>
      </c>
      <c r="E33" s="26" t="s">
        <v>486</v>
      </c>
      <c r="F33" s="582" t="str">
        <f>HYPERLINK("http://www.catalogue.bosal.com/pdf/pdf_mi/037881.pdf","@")</f>
        <v>@</v>
      </c>
      <c r="G33" s="482" t="s">
        <v>167</v>
      </c>
      <c r="H33" s="121" t="s">
        <v>1469</v>
      </c>
      <c r="I33" s="134"/>
      <c r="J33" s="421">
        <v>10830</v>
      </c>
    </row>
    <row r="34" spans="2:10" ht="27">
      <c r="B34" s="19" t="s">
        <v>829</v>
      </c>
      <c r="C34" s="32" t="s">
        <v>117</v>
      </c>
      <c r="D34" s="381" t="s">
        <v>830</v>
      </c>
      <c r="E34" s="26" t="s">
        <v>401</v>
      </c>
      <c r="F34" s="556" t="str">
        <f>HYPERLINK("http://www.catalogue.bosal.com/pdf/pdf_mi/029441.pdf","@")</f>
        <v>@</v>
      </c>
      <c r="G34" s="323" t="s">
        <v>167</v>
      </c>
      <c r="H34" s="124" t="s">
        <v>804</v>
      </c>
      <c r="I34" s="124"/>
      <c r="J34" s="570">
        <v>13639.6</v>
      </c>
    </row>
    <row r="35" spans="2:10" ht="27">
      <c r="B35" s="19" t="s">
        <v>802</v>
      </c>
      <c r="C35" s="32" t="s">
        <v>803</v>
      </c>
      <c r="D35" s="381" t="s">
        <v>830</v>
      </c>
      <c r="E35" s="26" t="s">
        <v>401</v>
      </c>
      <c r="F35" s="556" t="str">
        <f>HYPERLINK("http://www.catalogue.bosal.com/pdf/pdf_mi/048343.pdf","@")</f>
        <v>@</v>
      </c>
      <c r="G35" s="484" t="s">
        <v>167</v>
      </c>
      <c r="H35" s="124" t="s">
        <v>804</v>
      </c>
      <c r="I35" s="124"/>
      <c r="J35" s="570">
        <v>23805.86</v>
      </c>
    </row>
    <row r="36" spans="2:10" ht="27">
      <c r="B36" s="19" t="s">
        <v>799</v>
      </c>
      <c r="C36" s="32" t="s">
        <v>117</v>
      </c>
      <c r="D36" s="381" t="s">
        <v>800</v>
      </c>
      <c r="E36" s="26" t="s">
        <v>572</v>
      </c>
      <c r="F36" s="556" t="str">
        <f>HYPERLINK("http://www.catalogue.bosal.com/pdf/pdf_mi/044821.pdf","@")</f>
        <v>@</v>
      </c>
      <c r="G36" s="133" t="s">
        <v>167</v>
      </c>
      <c r="H36" s="259" t="s">
        <v>801</v>
      </c>
      <c r="I36" s="317"/>
      <c r="J36" s="570">
        <v>15400.06</v>
      </c>
    </row>
    <row r="37" spans="2:10" ht="27">
      <c r="B37" s="19" t="s">
        <v>811</v>
      </c>
      <c r="C37" s="32" t="s">
        <v>807</v>
      </c>
      <c r="D37" s="381" t="s">
        <v>800</v>
      </c>
      <c r="E37" s="26" t="s">
        <v>572</v>
      </c>
      <c r="F37" s="556" t="str">
        <f>HYPERLINK("http://www.catalogue.bosal.com/pdf/pdf_mi/049713.pdf","@")</f>
        <v>@</v>
      </c>
      <c r="G37" s="481" t="s">
        <v>167</v>
      </c>
      <c r="H37" s="259" t="s">
        <v>801</v>
      </c>
      <c r="I37" s="317"/>
      <c r="J37" s="570">
        <v>28040.48</v>
      </c>
    </row>
    <row r="38" spans="2:10" ht="27">
      <c r="B38" s="19" t="s">
        <v>837</v>
      </c>
      <c r="C38" s="32" t="s">
        <v>117</v>
      </c>
      <c r="D38" s="381" t="s">
        <v>836</v>
      </c>
      <c r="E38" s="26" t="s">
        <v>488</v>
      </c>
      <c r="F38" s="556" t="str">
        <f>HYPERLINK("http://www.catalogue.bosal.com/pdf/pdf_mi/040221.pdf","@")</f>
        <v>@</v>
      </c>
      <c r="G38" s="133" t="s">
        <v>167</v>
      </c>
      <c r="H38" s="113" t="s">
        <v>272</v>
      </c>
      <c r="I38" s="319" t="s">
        <v>566</v>
      </c>
      <c r="J38" s="570">
        <v>13576.16</v>
      </c>
    </row>
    <row r="39" spans="2:10" ht="27">
      <c r="B39" s="213"/>
      <c r="C39" s="213"/>
      <c r="D39" s="388" t="s">
        <v>149</v>
      </c>
      <c r="E39" s="226"/>
      <c r="F39" s="559"/>
      <c r="G39" s="218"/>
      <c r="H39" s="211"/>
      <c r="I39" s="211"/>
      <c r="J39" s="568"/>
    </row>
    <row r="40" spans="2:10" ht="30">
      <c r="B40" s="19" t="s">
        <v>713</v>
      </c>
      <c r="C40" s="32" t="s">
        <v>117</v>
      </c>
      <c r="D40" s="381" t="s">
        <v>1399</v>
      </c>
      <c r="E40" s="26" t="s">
        <v>912</v>
      </c>
      <c r="F40" s="556" t="str">
        <f>HYPERLINK("http://www.catalogue.bosal.com/pdf/pdf_mi/034141.pdf","@")</f>
        <v>@</v>
      </c>
      <c r="G40" s="133" t="s">
        <v>167</v>
      </c>
      <c r="H40" s="115" t="s">
        <v>714</v>
      </c>
      <c r="I40" s="134"/>
      <c r="J40" s="570">
        <v>11387.48</v>
      </c>
    </row>
    <row r="41" spans="2:10" ht="30">
      <c r="B41" s="19" t="s">
        <v>715</v>
      </c>
      <c r="C41" s="32" t="s">
        <v>554</v>
      </c>
      <c r="D41" s="381" t="s">
        <v>1400</v>
      </c>
      <c r="E41" s="26" t="s">
        <v>912</v>
      </c>
      <c r="F41" s="556" t="str">
        <f>HYPERLINK("http://www.catalogue.bosal.com/pdf/pdf_mi/034143.pdf","@")</f>
        <v>@</v>
      </c>
      <c r="G41" s="133" t="s">
        <v>167</v>
      </c>
      <c r="H41" s="115" t="s">
        <v>714</v>
      </c>
      <c r="I41" s="134"/>
      <c r="J41" s="570">
        <v>19016.14</v>
      </c>
    </row>
    <row r="42" spans="2:10" ht="23.25">
      <c r="B42" s="189"/>
      <c r="C42" s="190"/>
      <c r="D42" s="380" t="s">
        <v>116</v>
      </c>
      <c r="E42" s="203"/>
      <c r="F42" s="560"/>
      <c r="G42" s="205"/>
      <c r="H42" s="206"/>
      <c r="I42" s="207"/>
      <c r="J42" s="568"/>
    </row>
    <row r="43" spans="2:10" ht="30">
      <c r="B43" s="19" t="s">
        <v>730</v>
      </c>
      <c r="C43" s="32" t="s">
        <v>117</v>
      </c>
      <c r="D43" s="381" t="s">
        <v>914</v>
      </c>
      <c r="E43" s="26" t="s">
        <v>488</v>
      </c>
      <c r="F43" s="556" t="str">
        <f>HYPERLINK("http://www.catalogue.bosal.com/pdf/pdf_mi/037981.pdf","@")</f>
        <v>@</v>
      </c>
      <c r="G43" s="133" t="s">
        <v>167</v>
      </c>
      <c r="H43" s="301" t="s">
        <v>173</v>
      </c>
      <c r="I43" s="317"/>
      <c r="J43" s="421">
        <v>10910</v>
      </c>
    </row>
    <row r="44" spans="2:10" ht="27">
      <c r="B44" s="19" t="s">
        <v>838</v>
      </c>
      <c r="C44" s="32" t="s">
        <v>117</v>
      </c>
      <c r="D44" s="400" t="s">
        <v>823</v>
      </c>
      <c r="E44" s="26" t="s">
        <v>488</v>
      </c>
      <c r="F44" s="556" t="str">
        <f>HYPERLINK("http://www.catalogue.bosal.com/pdf/pdf_mi/040231.pdf","@")</f>
        <v>@</v>
      </c>
      <c r="G44" s="133" t="s">
        <v>167</v>
      </c>
      <c r="H44" s="113" t="s">
        <v>272</v>
      </c>
      <c r="I44" s="131" t="s">
        <v>566</v>
      </c>
      <c r="J44" s="570">
        <v>13560.3</v>
      </c>
    </row>
    <row r="45" spans="2:10" ht="27">
      <c r="B45" s="19" t="s">
        <v>822</v>
      </c>
      <c r="C45" s="32" t="s">
        <v>807</v>
      </c>
      <c r="D45" s="400" t="s">
        <v>823</v>
      </c>
      <c r="E45" s="26" t="s">
        <v>488</v>
      </c>
      <c r="F45" s="556" t="str">
        <f>HYPERLINK("http://www.catalogue.bosal.com/pdf/pdf_mi/051273.pdf","@")</f>
        <v>@</v>
      </c>
      <c r="G45" s="133" t="s">
        <v>167</v>
      </c>
      <c r="H45" s="113" t="s">
        <v>272</v>
      </c>
      <c r="I45" s="319" t="s">
        <v>566</v>
      </c>
      <c r="J45" s="570">
        <v>23060.44</v>
      </c>
    </row>
    <row r="46" spans="2:10" ht="27">
      <c r="B46" s="19" t="s">
        <v>829</v>
      </c>
      <c r="C46" s="32" t="s">
        <v>117</v>
      </c>
      <c r="D46" s="381" t="s">
        <v>805</v>
      </c>
      <c r="E46" s="26" t="s">
        <v>401</v>
      </c>
      <c r="F46" s="556" t="str">
        <f>HYPERLINK("http://www.catalogue.bosal.com/pdf/pdf_mi/029441.pdf","@")</f>
        <v>@</v>
      </c>
      <c r="G46" s="323" t="s">
        <v>167</v>
      </c>
      <c r="H46" s="124" t="s">
        <v>804</v>
      </c>
      <c r="I46" s="124" t="s">
        <v>566</v>
      </c>
      <c r="J46" s="570">
        <v>13639.6</v>
      </c>
    </row>
    <row r="47" spans="2:10" ht="27">
      <c r="B47" s="19" t="s">
        <v>802</v>
      </c>
      <c r="C47" s="32" t="s">
        <v>803</v>
      </c>
      <c r="D47" s="381" t="s">
        <v>805</v>
      </c>
      <c r="E47" s="26" t="s">
        <v>401</v>
      </c>
      <c r="F47" s="556" t="str">
        <f>HYPERLINK("http://www.catalogue.bosal.com/pdf/pdf_mi/048343.pdf","@")</f>
        <v>@</v>
      </c>
      <c r="G47" s="323" t="s">
        <v>167</v>
      </c>
      <c r="H47" s="124" t="s">
        <v>804</v>
      </c>
      <c r="I47" s="124" t="s">
        <v>566</v>
      </c>
      <c r="J47" s="570">
        <v>23805.86</v>
      </c>
    </row>
    <row r="48" spans="2:10" ht="27">
      <c r="B48" s="189"/>
      <c r="C48" s="190"/>
      <c r="D48" s="380" t="s">
        <v>313</v>
      </c>
      <c r="E48" s="203"/>
      <c r="F48" s="559"/>
      <c r="G48" s="205"/>
      <c r="H48" s="206"/>
      <c r="I48" s="207"/>
      <c r="J48" s="568"/>
    </row>
    <row r="49" spans="2:10" ht="27">
      <c r="B49" s="19" t="s">
        <v>798</v>
      </c>
      <c r="C49" s="32" t="s">
        <v>117</v>
      </c>
      <c r="D49" s="401" t="s">
        <v>528</v>
      </c>
      <c r="E49" s="26" t="s">
        <v>137</v>
      </c>
      <c r="F49" s="556" t="str">
        <f>HYPERLINK("http://www.catalogue.bosal.com/pdf/pdf_mi/044321.pdf","@")</f>
        <v>@</v>
      </c>
      <c r="G49" s="482" t="s">
        <v>167</v>
      </c>
      <c r="H49" s="124" t="s">
        <v>741</v>
      </c>
      <c r="I49" s="317" t="s">
        <v>566</v>
      </c>
      <c r="J49" s="570">
        <v>14670.5</v>
      </c>
    </row>
    <row r="50" spans="2:10" ht="27">
      <c r="B50" s="19" t="s">
        <v>740</v>
      </c>
      <c r="C50" s="32" t="s">
        <v>554</v>
      </c>
      <c r="D50" s="401" t="s">
        <v>921</v>
      </c>
      <c r="E50" s="26" t="s">
        <v>137</v>
      </c>
      <c r="F50" s="556" t="str">
        <f>HYPERLINK("http://www.catalogue.bosal.com/pdf/pdf_mi/044323.pdf","@")</f>
        <v>@</v>
      </c>
      <c r="G50" s="133" t="s">
        <v>167</v>
      </c>
      <c r="H50" s="124" t="s">
        <v>741</v>
      </c>
      <c r="I50" s="317" t="s">
        <v>566</v>
      </c>
      <c r="J50" s="570">
        <v>22822.54</v>
      </c>
    </row>
    <row r="51" spans="2:10" ht="27">
      <c r="B51" s="189"/>
      <c r="C51" s="190"/>
      <c r="D51" s="380" t="s">
        <v>316</v>
      </c>
      <c r="E51" s="203"/>
      <c r="F51" s="559"/>
      <c r="G51" s="205"/>
      <c r="H51" s="206"/>
      <c r="I51" s="207"/>
      <c r="J51" s="568"/>
    </row>
    <row r="52" spans="2:10" ht="27">
      <c r="B52" s="19" t="s">
        <v>994</v>
      </c>
      <c r="C52" s="32" t="s">
        <v>117</v>
      </c>
      <c r="D52" s="400" t="s">
        <v>995</v>
      </c>
      <c r="E52" s="26" t="s">
        <v>996</v>
      </c>
      <c r="F52" s="556" t="str">
        <f>HYPERLINK("http://www.catalogue.bosal.com/pdf/pdf_mi/040211.pdf","@")</f>
        <v>@</v>
      </c>
      <c r="G52" s="105" t="s">
        <v>167</v>
      </c>
      <c r="H52" s="113" t="s">
        <v>997</v>
      </c>
      <c r="I52" s="113" t="s">
        <v>566</v>
      </c>
      <c r="J52" s="421">
        <v>12957.619999999999</v>
      </c>
    </row>
    <row r="53" spans="2:10" ht="27">
      <c r="B53" s="19" t="s">
        <v>999</v>
      </c>
      <c r="C53" s="32" t="s">
        <v>117</v>
      </c>
      <c r="D53" s="400" t="s">
        <v>933</v>
      </c>
      <c r="E53" s="26" t="s">
        <v>998</v>
      </c>
      <c r="F53" s="556" t="str">
        <f>HYPERLINK("http://www.catalogue.bosal.com/pdf/pdf_mi/042621.pdf","@")</f>
        <v>@</v>
      </c>
      <c r="G53" s="105" t="s">
        <v>167</v>
      </c>
      <c r="H53" s="113" t="s">
        <v>1000</v>
      </c>
      <c r="I53" s="113" t="s">
        <v>566</v>
      </c>
      <c r="J53" s="421">
        <v>12497.68</v>
      </c>
    </row>
    <row r="54" spans="2:10" ht="27">
      <c r="B54" s="19" t="s">
        <v>734</v>
      </c>
      <c r="C54" s="32" t="s">
        <v>117</v>
      </c>
      <c r="D54" s="381" t="s">
        <v>936</v>
      </c>
      <c r="E54" s="26" t="s">
        <v>645</v>
      </c>
      <c r="F54" s="556" t="str">
        <f>HYPERLINK("http://www.catalogue.bosal.com/pdf/pdf_mi/038761.pdf","@")</f>
        <v>@</v>
      </c>
      <c r="G54" s="105" t="s">
        <v>167</v>
      </c>
      <c r="H54" s="122" t="s">
        <v>735</v>
      </c>
      <c r="I54" s="131" t="s">
        <v>566</v>
      </c>
      <c r="J54" s="421">
        <v>13005.199999999999</v>
      </c>
    </row>
    <row r="55" spans="2:10" ht="27">
      <c r="B55" s="19" t="s">
        <v>756</v>
      </c>
      <c r="C55" s="32" t="s">
        <v>643</v>
      </c>
      <c r="D55" s="381" t="s">
        <v>936</v>
      </c>
      <c r="E55" s="26" t="s">
        <v>645</v>
      </c>
      <c r="F55" s="556" t="str">
        <f>HYPERLINK("http://www.catalogue.bosal.com/pdf/pdf_mi/051053.pdf","@")</f>
        <v>@</v>
      </c>
      <c r="G55" s="105" t="s">
        <v>167</v>
      </c>
      <c r="H55" s="122" t="s">
        <v>735</v>
      </c>
      <c r="I55" s="131" t="s">
        <v>566</v>
      </c>
      <c r="J55" s="421">
        <v>22188.14</v>
      </c>
    </row>
    <row r="56" spans="2:10" ht="27">
      <c r="B56" s="213"/>
      <c r="C56" s="214"/>
      <c r="D56" s="396" t="s">
        <v>319</v>
      </c>
      <c r="E56" s="213"/>
      <c r="F56" s="559"/>
      <c r="G56" s="221"/>
      <c r="H56" s="206"/>
      <c r="I56" s="206"/>
      <c r="J56" s="568"/>
    </row>
    <row r="57" spans="2:10" ht="27">
      <c r="B57" s="83" t="s">
        <v>820</v>
      </c>
      <c r="C57" s="88" t="s">
        <v>643</v>
      </c>
      <c r="D57" s="399" t="s">
        <v>818</v>
      </c>
      <c r="E57" s="26" t="s">
        <v>120</v>
      </c>
      <c r="F57" s="556" t="str">
        <f>HYPERLINK("http://www.catalogue.bosal.com/pdf/pdf_mi/050533.pdf","@")</f>
        <v>@</v>
      </c>
      <c r="G57" s="105" t="s">
        <v>167</v>
      </c>
      <c r="H57" s="124" t="s">
        <v>62</v>
      </c>
      <c r="I57" s="124" t="s">
        <v>566</v>
      </c>
      <c r="J57" s="421">
        <v>37239.28</v>
      </c>
    </row>
    <row r="58" spans="2:10" ht="27">
      <c r="B58" s="83" t="s">
        <v>748</v>
      </c>
      <c r="C58" s="88" t="s">
        <v>643</v>
      </c>
      <c r="D58" s="399" t="s">
        <v>749</v>
      </c>
      <c r="E58" s="26" t="s">
        <v>162</v>
      </c>
      <c r="F58" s="556" t="str">
        <f>HYPERLINK("http://www.catalogue.bosal.com/pdf/pdf_mi/049683.pdf","@")</f>
        <v>@</v>
      </c>
      <c r="G58" s="105" t="s">
        <v>167</v>
      </c>
      <c r="H58" s="124" t="s">
        <v>750</v>
      </c>
      <c r="I58" s="124" t="s">
        <v>566</v>
      </c>
      <c r="J58" s="421">
        <v>34558.94</v>
      </c>
    </row>
    <row r="59" spans="2:10" ht="27">
      <c r="B59" s="83" t="s">
        <v>841</v>
      </c>
      <c r="C59" s="88" t="s">
        <v>554</v>
      </c>
      <c r="D59" s="399" t="s">
        <v>1398</v>
      </c>
      <c r="E59" s="26" t="s">
        <v>130</v>
      </c>
      <c r="F59" s="556" t="str">
        <f>HYPERLINK("http://www.catalogue.bosal.com/pdf/pdf_mi/043033.pdf","@")</f>
        <v>@</v>
      </c>
      <c r="G59" s="105" t="s">
        <v>167</v>
      </c>
      <c r="H59" s="124" t="s">
        <v>842</v>
      </c>
      <c r="I59" s="124" t="s">
        <v>566</v>
      </c>
      <c r="J59" s="421">
        <v>36937.94</v>
      </c>
    </row>
    <row r="60" spans="2:10" ht="27">
      <c r="B60" s="189"/>
      <c r="C60" s="190"/>
      <c r="D60" s="380" t="s">
        <v>325</v>
      </c>
      <c r="E60" s="203"/>
      <c r="F60" s="559"/>
      <c r="G60" s="205"/>
      <c r="H60" s="206"/>
      <c r="I60" s="207"/>
      <c r="J60" s="568"/>
    </row>
    <row r="61" spans="2:10" ht="27">
      <c r="B61" s="19" t="s">
        <v>806</v>
      </c>
      <c r="C61" s="32" t="s">
        <v>807</v>
      </c>
      <c r="D61" s="48" t="s">
        <v>531</v>
      </c>
      <c r="E61" s="26" t="s">
        <v>697</v>
      </c>
      <c r="F61" s="556" t="str">
        <f>HYPERLINK("http://www.catalogue.bosal.com/pdf/pdf_mi/048983.pdf","@")</f>
        <v>@</v>
      </c>
      <c r="G61" s="174" t="s">
        <v>167</v>
      </c>
      <c r="H61" s="124" t="s">
        <v>1474</v>
      </c>
      <c r="I61" s="124" t="s">
        <v>566</v>
      </c>
      <c r="J61" s="570">
        <v>30308.46</v>
      </c>
    </row>
    <row r="62" spans="2:10" ht="27">
      <c r="B62" s="19" t="s">
        <v>1472</v>
      </c>
      <c r="C62" s="32" t="s">
        <v>807</v>
      </c>
      <c r="D62" s="48" t="s">
        <v>1473</v>
      </c>
      <c r="E62" s="26" t="s">
        <v>645</v>
      </c>
      <c r="F62" s="583" t="str">
        <f>HYPERLINK("http://www.catalogue.bosal.com/pdf/pdf_mi/049443.pdf","@")</f>
        <v>@</v>
      </c>
      <c r="G62" s="174" t="s">
        <v>167</v>
      </c>
      <c r="H62" s="124" t="s">
        <v>184</v>
      </c>
      <c r="I62" s="124" t="s">
        <v>566</v>
      </c>
      <c r="J62" s="570">
        <v>22260</v>
      </c>
    </row>
    <row r="63" spans="2:10" ht="27">
      <c r="B63" s="83" t="s">
        <v>742</v>
      </c>
      <c r="C63" s="32" t="s">
        <v>117</v>
      </c>
      <c r="D63" s="48" t="s">
        <v>944</v>
      </c>
      <c r="E63" s="87" t="s">
        <v>137</v>
      </c>
      <c r="F63" s="556" t="str">
        <f>HYPERLINK("http://www.catalogue.bosal.com/pdf/pdf_mi/044351.pdf","@")</f>
        <v>@</v>
      </c>
      <c r="G63" s="174"/>
      <c r="H63" s="124" t="s">
        <v>743</v>
      </c>
      <c r="I63" s="317"/>
      <c r="J63" s="570">
        <v>19016.14</v>
      </c>
    </row>
    <row r="64" spans="2:10" ht="27">
      <c r="B64" s="189"/>
      <c r="C64" s="190"/>
      <c r="D64" s="380" t="s">
        <v>343</v>
      </c>
      <c r="E64" s="203"/>
      <c r="F64" s="559"/>
      <c r="G64" s="205"/>
      <c r="H64" s="206"/>
      <c r="I64" s="207"/>
      <c r="J64" s="568"/>
    </row>
    <row r="65" spans="2:10" ht="27">
      <c r="B65" s="19" t="s">
        <v>1411</v>
      </c>
      <c r="C65" s="32" t="s">
        <v>117</v>
      </c>
      <c r="D65" s="381" t="s">
        <v>1412</v>
      </c>
      <c r="E65" s="49" t="s">
        <v>1413</v>
      </c>
      <c r="F65" s="572" t="str">
        <f>HYPERLINK("http://www.catalogue.bosal.com/pdf/pdf_mi/017072.pdf","@")</f>
        <v>@</v>
      </c>
      <c r="G65" s="174" t="s">
        <v>167</v>
      </c>
      <c r="H65" s="124" t="s">
        <v>1414</v>
      </c>
      <c r="I65" s="124"/>
      <c r="J65" s="570">
        <v>10430</v>
      </c>
    </row>
    <row r="66" spans="2:10" ht="31.5" customHeight="1">
      <c r="B66" s="19" t="s">
        <v>840</v>
      </c>
      <c r="C66" s="32" t="s">
        <v>117</v>
      </c>
      <c r="D66" s="381" t="s">
        <v>1477</v>
      </c>
      <c r="E66" s="49" t="s">
        <v>763</v>
      </c>
      <c r="F66" s="556" t="str">
        <f>HYPERLINK("http://www.catalogue.bosal.com/pdf/pdf_mi/042631.pdf","@")</f>
        <v>@</v>
      </c>
      <c r="G66" s="105"/>
      <c r="H66" s="124" t="s">
        <v>621</v>
      </c>
      <c r="I66" s="124" t="s">
        <v>566</v>
      </c>
      <c r="J66" s="570">
        <v>15622.1</v>
      </c>
    </row>
    <row r="67" spans="2:10" ht="31.5" customHeight="1">
      <c r="B67" s="19" t="s">
        <v>1475</v>
      </c>
      <c r="C67" s="32" t="s">
        <v>643</v>
      </c>
      <c r="D67" s="381" t="s">
        <v>1476</v>
      </c>
      <c r="E67" s="49" t="s">
        <v>763</v>
      </c>
      <c r="F67" s="583" t="str">
        <f>HYPERLINK("http://www.catalogue.bosal.com/pdf/pdf_mi/050613.pdf","@")</f>
        <v>@</v>
      </c>
      <c r="G67" s="105"/>
      <c r="H67" s="124" t="s">
        <v>621</v>
      </c>
      <c r="I67" s="124" t="s">
        <v>566</v>
      </c>
      <c r="J67" s="570">
        <v>23310</v>
      </c>
    </row>
    <row r="68" spans="2:10" ht="23.25">
      <c r="B68" s="189"/>
      <c r="C68" s="190"/>
      <c r="D68" s="380" t="s">
        <v>351</v>
      </c>
      <c r="E68" s="203"/>
      <c r="F68" s="560"/>
      <c r="G68" s="205"/>
      <c r="H68" s="206"/>
      <c r="I68" s="207"/>
      <c r="J68" s="568"/>
    </row>
    <row r="69" spans="2:10" ht="27">
      <c r="B69" s="19" t="s">
        <v>552</v>
      </c>
      <c r="C69" s="32" t="s">
        <v>117</v>
      </c>
      <c r="D69" s="381" t="s">
        <v>948</v>
      </c>
      <c r="E69" s="98" t="s">
        <v>111</v>
      </c>
      <c r="F69" s="556" t="str">
        <f>HYPERLINK("http://www.catalogue.bosal.com/pdf/pdf_mi/027401.pdf","@")</f>
        <v>@</v>
      </c>
      <c r="G69" s="111"/>
      <c r="H69" s="124" t="s">
        <v>553</v>
      </c>
      <c r="I69" s="124" t="s">
        <v>566</v>
      </c>
      <c r="J69" s="571">
        <v>10768.94</v>
      </c>
    </row>
    <row r="70" spans="2:10" ht="30">
      <c r="B70" s="359" t="s">
        <v>834</v>
      </c>
      <c r="C70" s="359" t="s">
        <v>117</v>
      </c>
      <c r="D70" s="387" t="s">
        <v>950</v>
      </c>
      <c r="E70" s="360" t="s">
        <v>833</v>
      </c>
      <c r="F70" s="556" t="str">
        <f>HYPERLINK("http://www.catalogue.bosal.com/pdf/pdf_mi/038211.pdf","@")</f>
        <v>@</v>
      </c>
      <c r="G70" s="276" t="s">
        <v>167</v>
      </c>
      <c r="H70" s="361" t="s">
        <v>170</v>
      </c>
      <c r="I70" s="320" t="s">
        <v>566</v>
      </c>
      <c r="J70" s="570">
        <v>11181.3</v>
      </c>
    </row>
    <row r="71" spans="2:10" ht="54" customHeight="1">
      <c r="B71" s="359" t="s">
        <v>1011</v>
      </c>
      <c r="C71" s="359" t="s">
        <v>643</v>
      </c>
      <c r="D71" s="387" t="s">
        <v>950</v>
      </c>
      <c r="E71" s="360" t="s">
        <v>833</v>
      </c>
      <c r="F71" s="556" t="str">
        <f>HYPERLINK("http://www.catalogue.bosal.com/pdf/pdf_mi/050573.pdf","@")</f>
        <v>@</v>
      </c>
      <c r="G71" s="276" t="s">
        <v>167</v>
      </c>
      <c r="H71" s="361" t="s">
        <v>170</v>
      </c>
      <c r="I71" s="320" t="s">
        <v>566</v>
      </c>
      <c r="J71" s="570">
        <v>21712.34</v>
      </c>
    </row>
    <row r="72" spans="2:10" ht="23.25">
      <c r="B72" s="278"/>
      <c r="C72" s="279"/>
      <c r="D72" s="392" t="s">
        <v>352</v>
      </c>
      <c r="E72" s="280"/>
      <c r="F72" s="567"/>
      <c r="G72" s="221"/>
      <c r="H72" s="206"/>
      <c r="I72" s="206"/>
      <c r="J72" s="568"/>
    </row>
    <row r="73" spans="2:10" ht="27">
      <c r="B73" s="19" t="s">
        <v>806</v>
      </c>
      <c r="C73" s="32" t="s">
        <v>807</v>
      </c>
      <c r="D73" s="48" t="s">
        <v>540</v>
      </c>
      <c r="E73" s="26" t="s">
        <v>137</v>
      </c>
      <c r="F73" s="556" t="str">
        <f>HYPERLINK("http://www.catalogue.bosal.com/pdf/pdf_mi/048983.pdf","@")</f>
        <v>@</v>
      </c>
      <c r="G73" s="105" t="s">
        <v>167</v>
      </c>
      <c r="H73" s="124" t="s">
        <v>808</v>
      </c>
      <c r="I73" s="124" t="s">
        <v>566</v>
      </c>
      <c r="J73" s="570">
        <v>30308.46</v>
      </c>
    </row>
    <row r="74" spans="2:10" ht="53.25" customHeight="1">
      <c r="B74" s="88" t="s">
        <v>843</v>
      </c>
      <c r="C74" s="32" t="s">
        <v>113</v>
      </c>
      <c r="D74" s="394" t="s">
        <v>1391</v>
      </c>
      <c r="E74" s="85" t="s">
        <v>130</v>
      </c>
      <c r="F74" s="556" t="str">
        <f>HYPERLINK("http://www.catalogue.bosal.com/pdf/pdf_mi/043252.pdf","@")</f>
        <v>@</v>
      </c>
      <c r="G74" s="174" t="s">
        <v>167</v>
      </c>
      <c r="H74" s="317" t="s">
        <v>272</v>
      </c>
      <c r="I74" s="317" t="s">
        <v>566</v>
      </c>
      <c r="J74" s="570">
        <v>17128.8</v>
      </c>
    </row>
    <row r="75" spans="2:10" ht="53.25" customHeight="1">
      <c r="B75" s="88" t="s">
        <v>716</v>
      </c>
      <c r="C75" s="32" t="s">
        <v>113</v>
      </c>
      <c r="D75" s="394" t="s">
        <v>1449</v>
      </c>
      <c r="E75" s="85" t="s">
        <v>130</v>
      </c>
      <c r="F75" s="556" t="str">
        <f>HYPERLINK("http://www.catalogue.bosal.com/pdf/pdf_mi/034962.pdf","@")</f>
        <v>@</v>
      </c>
      <c r="G75" s="105"/>
      <c r="H75" s="131" t="s">
        <v>717</v>
      </c>
      <c r="I75" s="131" t="s">
        <v>566</v>
      </c>
      <c r="J75" s="570">
        <v>12900</v>
      </c>
    </row>
    <row r="76" spans="2:10" ht="27">
      <c r="B76" s="213"/>
      <c r="C76" s="214"/>
      <c r="D76" s="396" t="s">
        <v>123</v>
      </c>
      <c r="E76" s="213"/>
      <c r="F76" s="559"/>
      <c r="G76" s="221"/>
      <c r="H76" s="206"/>
      <c r="I76" s="206"/>
      <c r="J76" s="568"/>
    </row>
    <row r="77" spans="2:10" ht="30">
      <c r="B77" s="332" t="s">
        <v>709</v>
      </c>
      <c r="C77" s="311" t="s">
        <v>117</v>
      </c>
      <c r="D77" s="402" t="s">
        <v>541</v>
      </c>
      <c r="E77" s="47" t="s">
        <v>959</v>
      </c>
      <c r="F77" s="556" t="str">
        <f>HYPERLINK("http://www.catalogue.bosal.com/pdf/pdf_mi/029741.pdf","@")</f>
        <v>@</v>
      </c>
      <c r="G77" s="276" t="s">
        <v>167</v>
      </c>
      <c r="H77" s="286" t="s">
        <v>62</v>
      </c>
      <c r="I77" s="261" t="s">
        <v>566</v>
      </c>
      <c r="J77" s="570">
        <v>17509.44</v>
      </c>
    </row>
    <row r="78" spans="2:10" ht="27">
      <c r="B78" s="189"/>
      <c r="C78" s="190"/>
      <c r="D78" s="380" t="s">
        <v>356</v>
      </c>
      <c r="E78" s="203"/>
      <c r="F78" s="559"/>
      <c r="G78" s="205"/>
      <c r="H78" s="206"/>
      <c r="I78" s="207"/>
      <c r="J78" s="568"/>
    </row>
    <row r="79" spans="2:10" ht="27">
      <c r="B79" s="19" t="s">
        <v>731</v>
      </c>
      <c r="C79" s="32" t="s">
        <v>117</v>
      </c>
      <c r="D79" s="381" t="s">
        <v>1392</v>
      </c>
      <c r="E79" s="26" t="s">
        <v>488</v>
      </c>
      <c r="F79" s="556" t="str">
        <f>HYPERLINK("http://www.catalogue.bosal.com/pdf/pdf_mi/038041.pdf","@")</f>
        <v>@</v>
      </c>
      <c r="G79" s="105" t="s">
        <v>167</v>
      </c>
      <c r="H79" s="124" t="s">
        <v>733</v>
      </c>
      <c r="I79" s="124" t="s">
        <v>566</v>
      </c>
      <c r="J79" s="570">
        <v>11609.52</v>
      </c>
    </row>
    <row r="80" spans="2:10" ht="27">
      <c r="B80" s="19" t="s">
        <v>755</v>
      </c>
      <c r="C80" s="32" t="s">
        <v>643</v>
      </c>
      <c r="D80" s="381" t="s">
        <v>1392</v>
      </c>
      <c r="E80" s="26" t="s">
        <v>488</v>
      </c>
      <c r="F80" s="556" t="str">
        <f>HYPERLINK("http://www.catalogue.bosal.com/pdf/pdf_mi/050523.pdf","@")</f>
        <v>@</v>
      </c>
      <c r="G80" s="174"/>
      <c r="H80" s="124" t="s">
        <v>733</v>
      </c>
      <c r="I80" s="124" t="s">
        <v>566</v>
      </c>
      <c r="J80" s="570">
        <v>21299.98</v>
      </c>
    </row>
    <row r="81" spans="2:10" ht="27">
      <c r="B81" s="189"/>
      <c r="C81" s="190"/>
      <c r="D81" s="380" t="s">
        <v>357</v>
      </c>
      <c r="E81" s="203"/>
      <c r="F81" s="559"/>
      <c r="G81" s="205"/>
      <c r="H81" s="206"/>
      <c r="I81" s="207"/>
      <c r="J81" s="568"/>
    </row>
    <row r="82" spans="2:10" ht="27">
      <c r="B82" s="19" t="s">
        <v>751</v>
      </c>
      <c r="C82" s="32" t="s">
        <v>643</v>
      </c>
      <c r="D82" s="381" t="s">
        <v>961</v>
      </c>
      <c r="E82" s="26" t="s">
        <v>962</v>
      </c>
      <c r="F82" s="556" t="str">
        <f>HYPERLINK("http://www.catalogue.bosal.com/pdf/pdf_mi/049803.pdf","@")</f>
        <v>@</v>
      </c>
      <c r="G82" s="356" t="s">
        <v>167</v>
      </c>
      <c r="H82" s="113" t="s">
        <v>712</v>
      </c>
      <c r="I82" s="113" t="s">
        <v>566</v>
      </c>
      <c r="J82" s="570">
        <v>20729.02</v>
      </c>
    </row>
    <row r="83" spans="2:10" ht="27">
      <c r="B83" s="19" t="s">
        <v>832</v>
      </c>
      <c r="C83" s="32" t="s">
        <v>117</v>
      </c>
      <c r="D83" s="381" t="s">
        <v>960</v>
      </c>
      <c r="E83" s="26" t="s">
        <v>962</v>
      </c>
      <c r="F83" s="556" t="str">
        <f>HYPERLINK("http://www.catalogue.bosal.com/pdf/pdf_mi/035791.pdf","@")</f>
        <v>@</v>
      </c>
      <c r="G83" s="105" t="s">
        <v>167</v>
      </c>
      <c r="H83" s="115" t="s">
        <v>712</v>
      </c>
      <c r="I83" s="115" t="s">
        <v>566</v>
      </c>
      <c r="J83" s="570">
        <v>10848.24</v>
      </c>
    </row>
    <row r="84" spans="2:10" ht="30">
      <c r="B84" s="19" t="s">
        <v>736</v>
      </c>
      <c r="C84" s="32" t="s">
        <v>117</v>
      </c>
      <c r="D84" s="381" t="s">
        <v>1393</v>
      </c>
      <c r="E84" s="26" t="s">
        <v>645</v>
      </c>
      <c r="F84" s="556" t="str">
        <f>HYPERLINK("http://www.catalogue.bosal.com/pdf/pdf_mi/038861.pdf","@")</f>
        <v>@</v>
      </c>
      <c r="G84" s="105" t="s">
        <v>167</v>
      </c>
      <c r="H84" s="115" t="s">
        <v>733</v>
      </c>
      <c r="I84" s="134" t="s">
        <v>566</v>
      </c>
      <c r="J84" s="570">
        <v>10086.96</v>
      </c>
    </row>
    <row r="85" spans="2:10" ht="30">
      <c r="B85" s="19" t="s">
        <v>1005</v>
      </c>
      <c r="C85" s="32" t="s">
        <v>643</v>
      </c>
      <c r="D85" s="381" t="s">
        <v>1393</v>
      </c>
      <c r="E85" s="26">
        <v>2013</v>
      </c>
      <c r="F85" s="556" t="str">
        <f>HYPERLINK("http://www.catalogue.bosal.com/pdf/pdf_mi/051123.pdf","@")</f>
        <v>@</v>
      </c>
      <c r="G85" s="105" t="s">
        <v>167</v>
      </c>
      <c r="H85" s="115" t="s">
        <v>733</v>
      </c>
      <c r="I85" s="134" t="s">
        <v>566</v>
      </c>
      <c r="J85" s="570">
        <v>19222.32</v>
      </c>
    </row>
    <row r="86" spans="2:10" ht="27">
      <c r="B86" s="19" t="s">
        <v>731</v>
      </c>
      <c r="C86" s="32" t="s">
        <v>117</v>
      </c>
      <c r="D86" s="381" t="s">
        <v>963</v>
      </c>
      <c r="E86" s="26" t="s">
        <v>645</v>
      </c>
      <c r="F86" s="556" t="str">
        <f>HYPERLINK("http://www.catalogue.bosal.com/pdf/pdf_mi/038041.pdf","@")</f>
        <v>@</v>
      </c>
      <c r="G86" s="105" t="s">
        <v>167</v>
      </c>
      <c r="H86" s="113" t="s">
        <v>733</v>
      </c>
      <c r="I86" s="124" t="s">
        <v>566</v>
      </c>
      <c r="J86" s="570">
        <v>11609.52</v>
      </c>
    </row>
    <row r="87" spans="2:10" ht="27">
      <c r="B87" s="19" t="s">
        <v>755</v>
      </c>
      <c r="C87" s="32" t="s">
        <v>643</v>
      </c>
      <c r="D87" s="381" t="s">
        <v>963</v>
      </c>
      <c r="E87" s="26" t="s">
        <v>645</v>
      </c>
      <c r="F87" s="556" t="str">
        <f>HYPERLINK("http://www.catalogue.bosal.com/pdf/pdf_mi/050523.pdf","@")</f>
        <v>@</v>
      </c>
      <c r="G87" s="174"/>
      <c r="H87" s="124" t="s">
        <v>733</v>
      </c>
      <c r="I87" s="124" t="s">
        <v>566</v>
      </c>
      <c r="J87" s="570">
        <v>21299.98</v>
      </c>
    </row>
    <row r="88" spans="2:10" ht="27">
      <c r="B88" s="189"/>
      <c r="C88" s="190"/>
      <c r="D88" s="380" t="s">
        <v>360</v>
      </c>
      <c r="E88" s="203"/>
      <c r="F88" s="559"/>
      <c r="G88" s="205"/>
      <c r="H88" s="206"/>
      <c r="I88" s="207"/>
      <c r="J88" s="568"/>
    </row>
    <row r="89" spans="2:10" ht="27">
      <c r="B89" s="354" t="s">
        <v>718</v>
      </c>
      <c r="C89" s="354" t="s">
        <v>117</v>
      </c>
      <c r="D89" s="504" t="s">
        <v>729</v>
      </c>
      <c r="E89" s="355" t="s">
        <v>120</v>
      </c>
      <c r="F89" s="556" t="str">
        <f>HYPERLINK("http://www.catalogue.bosal.com/pdf/pdf_mi/034991.pdf","@")</f>
        <v>@</v>
      </c>
      <c r="G89" s="356" t="s">
        <v>167</v>
      </c>
      <c r="H89" s="357" t="s">
        <v>719</v>
      </c>
      <c r="I89" s="357"/>
      <c r="J89" s="570">
        <v>18841.68</v>
      </c>
    </row>
    <row r="90" spans="2:10" ht="27">
      <c r="B90" s="290"/>
      <c r="C90" s="291"/>
      <c r="D90" s="408" t="s">
        <v>378</v>
      </c>
      <c r="E90" s="292"/>
      <c r="F90" s="559"/>
      <c r="G90" s="205"/>
      <c r="H90" s="206"/>
      <c r="I90" s="207"/>
      <c r="J90" s="568"/>
    </row>
    <row r="91" spans="2:10" ht="27">
      <c r="B91" s="19" t="s">
        <v>736</v>
      </c>
      <c r="C91" s="32" t="s">
        <v>117</v>
      </c>
      <c r="D91" s="381" t="s">
        <v>969</v>
      </c>
      <c r="E91" s="26" t="s">
        <v>645</v>
      </c>
      <c r="F91" s="556" t="str">
        <f>HYPERLINK("http://www.catalogue.bosal.com/pdf/pdf_mi/038861.pdf","@")</f>
        <v>@</v>
      </c>
      <c r="G91" s="105" t="s">
        <v>167</v>
      </c>
      <c r="H91" s="115" t="s">
        <v>733</v>
      </c>
      <c r="I91" s="115" t="s">
        <v>566</v>
      </c>
      <c r="J91" s="570">
        <v>10086.96</v>
      </c>
    </row>
    <row r="92" spans="2:10" ht="27">
      <c r="B92" s="19" t="s">
        <v>731</v>
      </c>
      <c r="C92" s="32" t="s">
        <v>117</v>
      </c>
      <c r="D92" s="381" t="s">
        <v>967</v>
      </c>
      <c r="E92" s="26" t="s">
        <v>968</v>
      </c>
      <c r="F92" s="556" t="str">
        <f>HYPERLINK("http://www.catalogue.bosal.com/pdf/pdf_mi/038041.pdf","@")</f>
        <v>@</v>
      </c>
      <c r="G92" s="174" t="s">
        <v>167</v>
      </c>
      <c r="H92" s="124" t="s">
        <v>733</v>
      </c>
      <c r="I92" s="124" t="s">
        <v>566</v>
      </c>
      <c r="J92" s="570">
        <v>11609.52</v>
      </c>
    </row>
    <row r="93" spans="2:10" ht="27">
      <c r="B93" s="19" t="s">
        <v>755</v>
      </c>
      <c r="C93" s="32" t="s">
        <v>643</v>
      </c>
      <c r="D93" s="381" t="s">
        <v>967</v>
      </c>
      <c r="E93" s="26" t="s">
        <v>968</v>
      </c>
      <c r="F93" s="556" t="str">
        <f>HYPERLINK("http://www.catalogue.bosal.com/pdf/pdf_mi/050523.pdf","@")</f>
        <v>@</v>
      </c>
      <c r="G93" s="174"/>
      <c r="H93" s="124" t="s">
        <v>733</v>
      </c>
      <c r="I93" s="124" t="s">
        <v>566</v>
      </c>
      <c r="J93" s="570">
        <v>21299.98</v>
      </c>
    </row>
    <row r="94" spans="2:10" ht="30">
      <c r="B94" s="19" t="s">
        <v>726</v>
      </c>
      <c r="C94" s="32" t="s">
        <v>117</v>
      </c>
      <c r="D94" s="381" t="s">
        <v>1394</v>
      </c>
      <c r="E94" s="26" t="s">
        <v>868</v>
      </c>
      <c r="F94" s="556" t="str">
        <f>HYPERLINK("http://www.catalogue.bosal.com/pdf/pdf_mi/037351.pdf","@")</f>
        <v>@</v>
      </c>
      <c r="G94" s="105" t="s">
        <v>167</v>
      </c>
      <c r="H94" s="113" t="s">
        <v>728</v>
      </c>
      <c r="I94" s="113" t="s">
        <v>566</v>
      </c>
      <c r="J94" s="570">
        <v>12354.94</v>
      </c>
    </row>
    <row r="95" spans="2:10" ht="30">
      <c r="B95" s="332" t="s">
        <v>709</v>
      </c>
      <c r="C95" s="311" t="s">
        <v>117</v>
      </c>
      <c r="D95" s="391" t="s">
        <v>1395</v>
      </c>
      <c r="E95" s="294" t="s">
        <v>867</v>
      </c>
      <c r="F95" s="556" t="str">
        <f>HYPERLINK("http://www.catalogue.bosal.com/pdf/pdf_mi/029741.pdf","@")</f>
        <v>@</v>
      </c>
      <c r="G95" s="276" t="s">
        <v>167</v>
      </c>
      <c r="H95" s="286" t="s">
        <v>62</v>
      </c>
      <c r="I95" s="261" t="s">
        <v>566</v>
      </c>
      <c r="J95" s="570">
        <v>17509.44</v>
      </c>
    </row>
    <row r="96" spans="2:10" ht="30">
      <c r="B96" s="19" t="s">
        <v>752</v>
      </c>
      <c r="C96" s="32" t="s">
        <v>643</v>
      </c>
      <c r="D96" s="381" t="s">
        <v>970</v>
      </c>
      <c r="E96" s="26" t="s">
        <v>119</v>
      </c>
      <c r="F96" s="556" t="str">
        <f>HYPERLINK("http://www.catalogue.bosal.com/pdf/pdf_mi/050043.pdf","@")</f>
        <v>@</v>
      </c>
      <c r="G96" s="105"/>
      <c r="H96" s="134" t="s">
        <v>753</v>
      </c>
      <c r="I96" s="161" t="s">
        <v>971</v>
      </c>
      <c r="J96" s="570">
        <v>23203.18</v>
      </c>
    </row>
    <row r="97" spans="2:10" ht="23.25">
      <c r="B97" s="189"/>
      <c r="C97" s="231"/>
      <c r="D97" s="409" t="s">
        <v>151</v>
      </c>
      <c r="E97" s="193"/>
      <c r="F97" s="560"/>
      <c r="G97" s="232"/>
      <c r="H97" s="224"/>
      <c r="I97" s="233"/>
      <c r="J97" s="568"/>
    </row>
    <row r="98" spans="2:10" ht="27">
      <c r="B98" s="19" t="s">
        <v>564</v>
      </c>
      <c r="C98" s="32"/>
      <c r="D98" s="381" t="s">
        <v>565</v>
      </c>
      <c r="E98" s="32"/>
      <c r="F98" s="556" t="str">
        <f>HYPERLINK("http://www.catalogue.bosal.com/pdf/pdf_mi/041248.pdf","@")</f>
        <v>@</v>
      </c>
      <c r="G98" s="110"/>
      <c r="H98" s="116"/>
      <c r="I98" s="119"/>
      <c r="J98" s="421">
        <v>13893.36</v>
      </c>
    </row>
    <row r="99" spans="2:10" ht="27">
      <c r="B99" s="19" t="s">
        <v>657</v>
      </c>
      <c r="C99" s="32"/>
      <c r="D99" s="381" t="s">
        <v>658</v>
      </c>
      <c r="E99" s="26"/>
      <c r="F99" s="556" t="str">
        <f>HYPERLINK("http://www.catalogue.bosal.com/pdf/pdf_mi/030238.pdf","@")</f>
        <v>@</v>
      </c>
      <c r="G99" s="106"/>
      <c r="H99" s="116"/>
      <c r="I99" s="116"/>
      <c r="J99" s="338">
        <v>9325.68</v>
      </c>
    </row>
    <row r="100" spans="2:10" ht="23.25">
      <c r="B100" s="19" t="s">
        <v>566</v>
      </c>
      <c r="C100" s="32"/>
      <c r="D100" s="381" t="s">
        <v>567</v>
      </c>
      <c r="E100" s="26"/>
      <c r="F100" s="557"/>
      <c r="G100" s="106"/>
      <c r="H100" s="116"/>
      <c r="I100" s="116"/>
      <c r="J100" s="570">
        <v>6320</v>
      </c>
    </row>
    <row r="101" spans="2:10" ht="30">
      <c r="B101" s="19" t="s">
        <v>44</v>
      </c>
      <c r="C101" s="32"/>
      <c r="D101" s="381" t="s">
        <v>975</v>
      </c>
      <c r="E101" s="26"/>
      <c r="F101" s="430"/>
      <c r="G101" s="106"/>
      <c r="H101" s="116"/>
      <c r="I101" s="116"/>
      <c r="J101" s="570">
        <v>1173.6399999999999</v>
      </c>
    </row>
    <row r="102" spans="2:10" ht="30">
      <c r="B102" s="19" t="s">
        <v>659</v>
      </c>
      <c r="C102" s="32"/>
      <c r="D102" s="381" t="s">
        <v>660</v>
      </c>
      <c r="E102" s="26"/>
      <c r="F102" s="430"/>
      <c r="G102" s="106"/>
      <c r="H102" s="116"/>
      <c r="I102" s="116"/>
      <c r="J102" s="570">
        <v>523.38</v>
      </c>
    </row>
    <row r="103" spans="2:10" ht="30">
      <c r="B103" s="19" t="s">
        <v>45</v>
      </c>
      <c r="C103" s="32"/>
      <c r="D103" s="381" t="s">
        <v>974</v>
      </c>
      <c r="E103" s="26"/>
      <c r="F103" s="430"/>
      <c r="G103" s="106"/>
      <c r="H103" s="116"/>
      <c r="I103" s="116"/>
      <c r="J103" s="570">
        <v>1744.6</v>
      </c>
    </row>
    <row r="104" spans="2:10" ht="30">
      <c r="B104" s="19" t="s">
        <v>827</v>
      </c>
      <c r="C104" s="32"/>
      <c r="D104" s="381" t="s">
        <v>828</v>
      </c>
      <c r="E104" s="32"/>
      <c r="F104" s="299"/>
      <c r="G104" s="110"/>
      <c r="H104" s="116"/>
      <c r="I104" s="119"/>
      <c r="J104" s="570">
        <v>380.64</v>
      </c>
    </row>
    <row r="105" spans="2:10" ht="30">
      <c r="B105" s="19" t="s">
        <v>824</v>
      </c>
      <c r="C105" s="32"/>
      <c r="D105" s="381" t="s">
        <v>826</v>
      </c>
      <c r="E105" s="32"/>
      <c r="F105" s="299"/>
      <c r="G105" s="110"/>
      <c r="H105" s="116"/>
      <c r="I105" s="119"/>
      <c r="J105" s="570">
        <v>729.56</v>
      </c>
    </row>
    <row r="106" spans="2:10" ht="45">
      <c r="B106" s="19" t="s">
        <v>825</v>
      </c>
      <c r="C106" s="32"/>
      <c r="D106" s="381" t="s">
        <v>850</v>
      </c>
      <c r="E106" s="32"/>
      <c r="F106" s="299"/>
      <c r="G106" s="110"/>
      <c r="H106" s="116"/>
      <c r="I106" s="119"/>
      <c r="J106" s="570">
        <v>919.88</v>
      </c>
    </row>
    <row r="107" spans="2:10" ht="23.25">
      <c r="B107" s="189"/>
      <c r="C107" s="231"/>
      <c r="D107" s="409" t="s">
        <v>153</v>
      </c>
      <c r="E107" s="193"/>
      <c r="F107" s="193"/>
      <c r="G107" s="232"/>
      <c r="H107" s="233"/>
      <c r="I107" s="233"/>
      <c r="J107" s="568"/>
    </row>
    <row r="108" spans="2:10" ht="23.25">
      <c r="B108" s="19" t="s">
        <v>1470</v>
      </c>
      <c r="C108" s="25"/>
      <c r="D108" s="381" t="s">
        <v>1471</v>
      </c>
      <c r="E108" s="26"/>
      <c r="F108" s="430"/>
      <c r="G108" s="108"/>
      <c r="H108" s="134" t="s">
        <v>386</v>
      </c>
      <c r="I108" s="116"/>
      <c r="J108" s="570">
        <v>5670</v>
      </c>
    </row>
    <row r="109" spans="2:10" ht="30">
      <c r="B109" s="19" t="s">
        <v>661</v>
      </c>
      <c r="C109" s="25"/>
      <c r="D109" s="381" t="s">
        <v>978</v>
      </c>
      <c r="E109" s="26"/>
      <c r="F109" s="430"/>
      <c r="G109" s="108"/>
      <c r="H109" s="134" t="s">
        <v>386</v>
      </c>
      <c r="I109" s="116"/>
      <c r="J109" s="570">
        <v>12561.119999999999</v>
      </c>
    </row>
  </sheetData>
  <sheetProtection/>
  <mergeCells count="3">
    <mergeCell ref="D4:D5"/>
    <mergeCell ref="B1:E2"/>
    <mergeCell ref="B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IA158"/>
  <sheetViews>
    <sheetView tabSelected="1" zoomScale="75" zoomScaleNormal="75" zoomScalePageLayoutView="0" workbookViewId="0" topLeftCell="A1">
      <selection activeCell="I4" sqref="I4"/>
    </sheetView>
  </sheetViews>
  <sheetFormatPr defaultColWidth="8.8515625" defaultRowHeight="12.75"/>
  <cols>
    <col min="1" max="1" width="2.28125" style="164" customWidth="1"/>
    <col min="2" max="2" width="12.140625" style="52" customWidth="1"/>
    <col min="3" max="3" width="75.57421875" style="46" customWidth="1"/>
    <col min="4" max="4" width="26.421875" style="46" customWidth="1"/>
    <col min="5" max="5" width="20.57421875" style="7" customWidth="1"/>
    <col min="6" max="6" width="22.7109375" style="342" customWidth="1"/>
    <col min="7" max="7" width="16.8515625" style="165" customWidth="1"/>
    <col min="8" max="8" width="11.8515625" style="165" customWidth="1"/>
    <col min="9" max="9" width="12.421875" style="165" customWidth="1"/>
    <col min="10" max="10" width="11.00390625" style="165" customWidth="1"/>
    <col min="11" max="11" width="11.57421875" style="95" customWidth="1"/>
    <col min="12" max="47" width="8.8515625" style="95" customWidth="1"/>
    <col min="48" max="16384" width="8.8515625" style="94" customWidth="1"/>
  </cols>
  <sheetData>
    <row r="1" spans="1:10" s="95" customFormat="1" ht="104.25" customHeight="1">
      <c r="A1" s="164"/>
      <c r="B1" s="636"/>
      <c r="C1" s="636"/>
      <c r="D1" s="636"/>
      <c r="E1" s="636"/>
      <c r="F1" s="636"/>
      <c r="G1" s="165"/>
      <c r="H1" s="165"/>
      <c r="I1" s="165"/>
      <c r="J1" s="165"/>
    </row>
    <row r="2" spans="1:10" s="95" customFormat="1" ht="23.25" customHeight="1" thickBot="1">
      <c r="A2" s="164"/>
      <c r="B2" s="631" t="s">
        <v>1540</v>
      </c>
      <c r="C2" s="631"/>
      <c r="D2" s="631"/>
      <c r="E2" s="631"/>
      <c r="F2" s="602"/>
      <c r="G2" s="165"/>
      <c r="H2" s="165"/>
      <c r="I2" s="165"/>
      <c r="J2" s="165"/>
    </row>
    <row r="3" spans="1:47" s="169" customFormat="1" ht="39" customHeight="1" thickBot="1">
      <c r="A3" s="166"/>
      <c r="B3" s="19"/>
      <c r="C3" s="632" t="s">
        <v>68</v>
      </c>
      <c r="D3" s="634" t="s">
        <v>69</v>
      </c>
      <c r="E3" s="427"/>
      <c r="F3" s="597"/>
      <c r="G3" s="167"/>
      <c r="H3" s="167"/>
      <c r="I3" s="167"/>
      <c r="J3" s="167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</row>
    <row r="4" spans="1:47" s="169" customFormat="1" ht="55.5" customHeight="1">
      <c r="A4" s="166"/>
      <c r="B4" s="19" t="s">
        <v>495</v>
      </c>
      <c r="C4" s="633"/>
      <c r="D4" s="635"/>
      <c r="E4" s="428" t="s">
        <v>70</v>
      </c>
      <c r="F4" s="418" t="s">
        <v>133</v>
      </c>
      <c r="G4" s="167"/>
      <c r="H4" s="167"/>
      <c r="I4" s="167"/>
      <c r="J4" s="167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</row>
    <row r="5" spans="1:47" s="170" customFormat="1" ht="20.25" customHeight="1">
      <c r="A5" s="166"/>
      <c r="B5" s="189"/>
      <c r="C5" s="424"/>
      <c r="D5" s="424"/>
      <c r="E5" s="429"/>
      <c r="F5" s="420"/>
      <c r="G5" s="167"/>
      <c r="H5" s="167"/>
      <c r="I5" s="167"/>
      <c r="J5" s="16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</row>
    <row r="6" spans="2:11" ht="47.25" customHeight="1">
      <c r="B6" s="19" t="s">
        <v>71</v>
      </c>
      <c r="C6" s="28" t="s">
        <v>72</v>
      </c>
      <c r="D6" s="26" t="s">
        <v>256</v>
      </c>
      <c r="E6" s="430" t="s">
        <v>73</v>
      </c>
      <c r="F6" s="421">
        <v>6860</v>
      </c>
      <c r="G6" s="419"/>
      <c r="H6" s="100"/>
      <c r="K6" s="100"/>
    </row>
    <row r="7" spans="1:47" s="93" customFormat="1" ht="33" customHeight="1">
      <c r="A7" s="164"/>
      <c r="B7" s="19" t="s">
        <v>74</v>
      </c>
      <c r="C7" s="28" t="s">
        <v>72</v>
      </c>
      <c r="D7" s="26" t="s">
        <v>75</v>
      </c>
      <c r="E7" s="430" t="s">
        <v>73</v>
      </c>
      <c r="F7" s="338">
        <v>6860</v>
      </c>
      <c r="G7" s="419"/>
      <c r="H7" s="100"/>
      <c r="I7" s="165"/>
      <c r="J7" s="165"/>
      <c r="K7" s="100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7" s="93" customFormat="1" ht="33" customHeight="1">
      <c r="A8" s="164"/>
      <c r="B8" s="19" t="s">
        <v>1001</v>
      </c>
      <c r="C8" s="28" t="s">
        <v>1003</v>
      </c>
      <c r="D8" s="26" t="s">
        <v>256</v>
      </c>
      <c r="E8" s="430" t="s">
        <v>1004</v>
      </c>
      <c r="F8" s="338">
        <v>9640</v>
      </c>
      <c r="G8" s="419"/>
      <c r="H8" s="100"/>
      <c r="I8" s="165"/>
      <c r="J8" s="165"/>
      <c r="K8" s="100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</row>
    <row r="9" spans="1:47" s="93" customFormat="1" ht="33" customHeight="1">
      <c r="A9" s="164"/>
      <c r="B9" s="19" t="s">
        <v>1002</v>
      </c>
      <c r="C9" s="28" t="s">
        <v>1003</v>
      </c>
      <c r="D9" s="26" t="s">
        <v>75</v>
      </c>
      <c r="E9" s="430" t="s">
        <v>1004</v>
      </c>
      <c r="F9" s="338">
        <v>9640</v>
      </c>
      <c r="G9" s="419"/>
      <c r="H9" s="100"/>
      <c r="I9" s="165"/>
      <c r="J9" s="165"/>
      <c r="K9" s="100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47" s="93" customFormat="1" ht="33" customHeight="1">
      <c r="A10" s="164"/>
      <c r="B10" s="19" t="s">
        <v>662</v>
      </c>
      <c r="C10" s="28" t="s">
        <v>664</v>
      </c>
      <c r="D10" s="26"/>
      <c r="E10" s="430"/>
      <c r="F10" s="338">
        <v>25050</v>
      </c>
      <c r="G10" s="419"/>
      <c r="H10" s="100"/>
      <c r="I10" s="165"/>
      <c r="J10" s="165"/>
      <c r="K10" s="100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</row>
    <row r="11" spans="1:47" s="93" customFormat="1" ht="33" customHeight="1">
      <c r="A11" s="164"/>
      <c r="B11" s="19" t="s">
        <v>676</v>
      </c>
      <c r="C11" s="28" t="s">
        <v>677</v>
      </c>
      <c r="D11" s="441"/>
      <c r="E11" s="430"/>
      <c r="F11" s="338">
        <v>27920</v>
      </c>
      <c r="G11" s="419"/>
      <c r="H11" s="100"/>
      <c r="I11" s="165"/>
      <c r="J11" s="165"/>
      <c r="K11" s="100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</row>
    <row r="12" spans="1:47" s="93" customFormat="1" ht="33" customHeight="1">
      <c r="A12" s="164"/>
      <c r="B12" s="19" t="s">
        <v>678</v>
      </c>
      <c r="C12" s="28" t="s">
        <v>679</v>
      </c>
      <c r="D12" s="441"/>
      <c r="E12" s="430"/>
      <c r="F12" s="338">
        <v>34760</v>
      </c>
      <c r="G12" s="419"/>
      <c r="H12" s="100"/>
      <c r="I12" s="165"/>
      <c r="J12" s="165"/>
      <c r="K12" s="100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</row>
    <row r="13" spans="1:47" s="93" customFormat="1" ht="33" customHeight="1">
      <c r="A13" s="164"/>
      <c r="B13" s="19" t="s">
        <v>663</v>
      </c>
      <c r="C13" s="28" t="s">
        <v>665</v>
      </c>
      <c r="D13" s="26"/>
      <c r="E13" s="430"/>
      <c r="F13" s="338">
        <v>2230</v>
      </c>
      <c r="G13" s="419"/>
      <c r="H13" s="100"/>
      <c r="I13" s="165"/>
      <c r="J13" s="165"/>
      <c r="K13" s="100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</row>
    <row r="14" spans="2:11" ht="18" customHeight="1">
      <c r="B14" s="213"/>
      <c r="C14" s="425"/>
      <c r="D14" s="425"/>
      <c r="E14" s="431"/>
      <c r="F14" s="426"/>
      <c r="G14" s="419"/>
      <c r="H14" s="100"/>
      <c r="K14" s="100"/>
    </row>
    <row r="15" spans="1:235" s="96" customFormat="1" ht="20.25" customHeight="1" thickBot="1">
      <c r="A15" s="164"/>
      <c r="B15" s="19"/>
      <c r="C15" s="28"/>
      <c r="D15" s="28"/>
      <c r="E15" s="430"/>
      <c r="F15" s="432"/>
      <c r="G15" s="165"/>
      <c r="H15" s="100"/>
      <c r="I15" s="165"/>
      <c r="J15" s="165"/>
      <c r="K15" s="100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</row>
    <row r="16" spans="1:10" s="95" customFormat="1" ht="15.75">
      <c r="A16" s="164"/>
      <c r="B16" s="68"/>
      <c r="C16" s="69"/>
      <c r="D16" s="69"/>
      <c r="E16" s="70"/>
      <c r="F16" s="344"/>
      <c r="G16" s="165"/>
      <c r="H16" s="165"/>
      <c r="I16" s="165"/>
      <c r="J16" s="165"/>
    </row>
    <row r="17" spans="1:10" s="95" customFormat="1" ht="13.5" customHeight="1">
      <c r="A17" s="164"/>
      <c r="B17" s="67"/>
      <c r="C17" s="73"/>
      <c r="D17" s="73"/>
      <c r="E17" s="72"/>
      <c r="F17" s="345"/>
      <c r="G17" s="165"/>
      <c r="H17" s="165"/>
      <c r="I17" s="165"/>
      <c r="J17" s="165"/>
    </row>
    <row r="18" spans="1:235" s="95" customFormat="1" ht="15">
      <c r="A18" s="164"/>
      <c r="B18" s="65"/>
      <c r="C18" s="63"/>
      <c r="D18" s="63"/>
      <c r="E18" s="9"/>
      <c r="F18" s="343"/>
      <c r="G18" s="165"/>
      <c r="H18" s="165"/>
      <c r="I18" s="165"/>
      <c r="J18" s="165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</row>
    <row r="19" spans="1:235" s="95" customFormat="1" ht="15">
      <c r="A19" s="164"/>
      <c r="B19" s="65"/>
      <c r="C19" s="63"/>
      <c r="D19" s="63"/>
      <c r="E19" s="9"/>
      <c r="F19" s="343"/>
      <c r="G19" s="165"/>
      <c r="H19" s="165"/>
      <c r="I19" s="165"/>
      <c r="J19" s="165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</row>
    <row r="20" spans="1:235" s="95" customFormat="1" ht="15">
      <c r="A20" s="164"/>
      <c r="B20" s="65"/>
      <c r="C20" s="63"/>
      <c r="D20" s="63"/>
      <c r="E20" s="9"/>
      <c r="F20" s="343"/>
      <c r="G20" s="165"/>
      <c r="H20" s="165"/>
      <c r="I20" s="165"/>
      <c r="J20" s="165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</row>
    <row r="21" spans="1:235" s="95" customFormat="1" ht="21" customHeight="1">
      <c r="A21" s="164"/>
      <c r="B21" s="65"/>
      <c r="C21" s="63"/>
      <c r="D21" s="63"/>
      <c r="E21" s="9"/>
      <c r="F21" s="343"/>
      <c r="G21" s="165"/>
      <c r="H21" s="165"/>
      <c r="I21" s="165"/>
      <c r="J21" s="165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</row>
    <row r="22" spans="1:235" s="95" customFormat="1" ht="15">
      <c r="A22" s="164"/>
      <c r="B22" s="65"/>
      <c r="C22" s="63"/>
      <c r="D22" s="63"/>
      <c r="E22" s="9"/>
      <c r="F22" s="343"/>
      <c r="G22" s="165"/>
      <c r="H22" s="165"/>
      <c r="I22" s="165"/>
      <c r="J22" s="165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</row>
    <row r="23" spans="1:235" s="95" customFormat="1" ht="30" customHeight="1">
      <c r="A23" s="164"/>
      <c r="B23" s="65"/>
      <c r="C23" s="63"/>
      <c r="D23" s="63"/>
      <c r="E23" s="9"/>
      <c r="F23" s="343"/>
      <c r="G23" s="165"/>
      <c r="H23" s="165"/>
      <c r="I23" s="165"/>
      <c r="J23" s="165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</row>
    <row r="24" spans="1:235" s="95" customFormat="1" ht="15">
      <c r="A24" s="164"/>
      <c r="B24" s="65"/>
      <c r="C24" s="63"/>
      <c r="D24" s="63"/>
      <c r="E24" s="9"/>
      <c r="F24" s="343"/>
      <c r="G24" s="165"/>
      <c r="H24" s="165"/>
      <c r="I24" s="165"/>
      <c r="J24" s="165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</row>
    <row r="25" spans="1:235" s="95" customFormat="1" ht="15">
      <c r="A25" s="164"/>
      <c r="B25" s="65"/>
      <c r="C25" s="63"/>
      <c r="D25" s="63"/>
      <c r="E25" s="9"/>
      <c r="F25" s="343"/>
      <c r="G25" s="165"/>
      <c r="H25" s="165"/>
      <c r="I25" s="165"/>
      <c r="J25" s="165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</row>
    <row r="26" spans="1:235" s="95" customFormat="1" ht="15">
      <c r="A26" s="164"/>
      <c r="B26" s="65"/>
      <c r="C26" s="63"/>
      <c r="D26" s="63"/>
      <c r="E26" s="9"/>
      <c r="F26" s="343"/>
      <c r="G26" s="165"/>
      <c r="H26" s="165"/>
      <c r="I26" s="165"/>
      <c r="J26" s="165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</row>
    <row r="27" spans="1:235" s="95" customFormat="1" ht="15">
      <c r="A27" s="164"/>
      <c r="B27" s="65"/>
      <c r="C27" s="63"/>
      <c r="D27" s="63"/>
      <c r="E27" s="9"/>
      <c r="F27" s="343"/>
      <c r="G27" s="165"/>
      <c r="H27" s="165"/>
      <c r="I27" s="165"/>
      <c r="J27" s="165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</row>
    <row r="28" spans="1:235" s="95" customFormat="1" ht="15">
      <c r="A28" s="164"/>
      <c r="B28" s="65"/>
      <c r="C28" s="63"/>
      <c r="D28" s="63"/>
      <c r="E28" s="9"/>
      <c r="F28" s="343"/>
      <c r="G28" s="165"/>
      <c r="H28" s="165"/>
      <c r="I28" s="165"/>
      <c r="J28" s="165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</row>
    <row r="29" spans="1:235" s="95" customFormat="1" ht="15">
      <c r="A29" s="164"/>
      <c r="B29" s="65"/>
      <c r="C29" s="63"/>
      <c r="D29" s="63"/>
      <c r="E29" s="9"/>
      <c r="F29" s="343"/>
      <c r="G29" s="165"/>
      <c r="H29" s="165"/>
      <c r="I29" s="165"/>
      <c r="J29" s="165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</row>
    <row r="30" spans="1:235" s="95" customFormat="1" ht="15">
      <c r="A30" s="164"/>
      <c r="B30" s="65"/>
      <c r="C30" s="63"/>
      <c r="D30" s="63"/>
      <c r="E30" s="9"/>
      <c r="F30" s="343"/>
      <c r="G30" s="165"/>
      <c r="H30" s="165"/>
      <c r="I30" s="165"/>
      <c r="J30" s="165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</row>
    <row r="31" spans="1:235" s="95" customFormat="1" ht="15">
      <c r="A31" s="164"/>
      <c r="B31" s="65"/>
      <c r="C31" s="63"/>
      <c r="D31" s="63"/>
      <c r="E31" s="9"/>
      <c r="F31" s="343"/>
      <c r="G31" s="165"/>
      <c r="H31" s="165"/>
      <c r="I31" s="165"/>
      <c r="J31" s="165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</row>
    <row r="32" spans="1:235" s="95" customFormat="1" ht="15">
      <c r="A32" s="164"/>
      <c r="B32" s="65"/>
      <c r="C32" s="63"/>
      <c r="D32" s="63"/>
      <c r="E32" s="9"/>
      <c r="F32" s="343"/>
      <c r="G32" s="165"/>
      <c r="H32" s="165"/>
      <c r="I32" s="165"/>
      <c r="J32" s="165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</row>
    <row r="33" spans="1:235" s="95" customFormat="1" ht="15">
      <c r="A33" s="164"/>
      <c r="B33" s="65"/>
      <c r="C33" s="63"/>
      <c r="D33" s="63"/>
      <c r="E33" s="9"/>
      <c r="F33" s="343"/>
      <c r="G33" s="165"/>
      <c r="H33" s="165"/>
      <c r="I33" s="165"/>
      <c r="J33" s="165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</row>
    <row r="34" spans="1:235" s="95" customFormat="1" ht="15">
      <c r="A34" s="164"/>
      <c r="B34" s="65"/>
      <c r="C34" s="63"/>
      <c r="D34" s="63"/>
      <c r="E34" s="9"/>
      <c r="F34" s="343"/>
      <c r="G34" s="165"/>
      <c r="H34" s="165"/>
      <c r="I34" s="165"/>
      <c r="J34" s="165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</row>
    <row r="35" spans="1:235" s="95" customFormat="1" ht="15">
      <c r="A35" s="164"/>
      <c r="B35" s="65"/>
      <c r="C35" s="63"/>
      <c r="D35" s="63"/>
      <c r="E35" s="9"/>
      <c r="F35" s="343"/>
      <c r="G35" s="165"/>
      <c r="H35" s="165"/>
      <c r="I35" s="165"/>
      <c r="J35" s="165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</row>
    <row r="36" spans="1:235" s="95" customFormat="1" ht="15">
      <c r="A36" s="164"/>
      <c r="B36" s="65"/>
      <c r="C36" s="63"/>
      <c r="D36" s="63"/>
      <c r="E36" s="9"/>
      <c r="F36" s="343"/>
      <c r="G36" s="165"/>
      <c r="H36" s="165"/>
      <c r="I36" s="165"/>
      <c r="J36" s="165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</row>
    <row r="37" spans="1:235" s="95" customFormat="1" ht="15">
      <c r="A37" s="164"/>
      <c r="B37" s="65"/>
      <c r="C37" s="63"/>
      <c r="D37" s="63"/>
      <c r="E37" s="9"/>
      <c r="F37" s="343"/>
      <c r="G37" s="165"/>
      <c r="H37" s="165"/>
      <c r="I37" s="165"/>
      <c r="J37" s="165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</row>
    <row r="38" spans="1:235" s="95" customFormat="1" ht="15">
      <c r="A38" s="164"/>
      <c r="B38" s="65"/>
      <c r="C38" s="63"/>
      <c r="D38" s="63"/>
      <c r="E38" s="9"/>
      <c r="F38" s="343"/>
      <c r="G38" s="165"/>
      <c r="H38" s="165"/>
      <c r="I38" s="165"/>
      <c r="J38" s="165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</row>
    <row r="39" spans="1:235" s="95" customFormat="1" ht="15">
      <c r="A39" s="164"/>
      <c r="B39" s="65"/>
      <c r="C39" s="63"/>
      <c r="D39" s="63"/>
      <c r="E39" s="9"/>
      <c r="F39" s="343"/>
      <c r="G39" s="165"/>
      <c r="H39" s="165"/>
      <c r="I39" s="165"/>
      <c r="J39" s="165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</row>
    <row r="40" spans="1:235" s="95" customFormat="1" ht="15">
      <c r="A40" s="164"/>
      <c r="B40" s="65"/>
      <c r="C40" s="63"/>
      <c r="D40" s="63"/>
      <c r="E40" s="9"/>
      <c r="F40" s="343"/>
      <c r="G40" s="165"/>
      <c r="H40" s="165"/>
      <c r="I40" s="165"/>
      <c r="J40" s="165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</row>
    <row r="41" spans="1:235" s="95" customFormat="1" ht="15">
      <c r="A41" s="164"/>
      <c r="B41" s="65"/>
      <c r="C41" s="63"/>
      <c r="D41" s="63"/>
      <c r="E41" s="9"/>
      <c r="F41" s="343"/>
      <c r="G41" s="165"/>
      <c r="H41" s="165"/>
      <c r="I41" s="165"/>
      <c r="J41" s="165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</row>
    <row r="42" spans="1:235" s="95" customFormat="1" ht="15">
      <c r="A42" s="164"/>
      <c r="B42" s="65"/>
      <c r="C42" s="63"/>
      <c r="D42" s="63"/>
      <c r="E42" s="9"/>
      <c r="F42" s="343"/>
      <c r="G42" s="165"/>
      <c r="H42" s="165"/>
      <c r="I42" s="165"/>
      <c r="J42" s="165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</row>
    <row r="43" spans="1:235" s="95" customFormat="1" ht="15">
      <c r="A43" s="164"/>
      <c r="B43" s="65"/>
      <c r="C43" s="63"/>
      <c r="D43" s="63"/>
      <c r="E43" s="9"/>
      <c r="F43" s="343"/>
      <c r="G43" s="165"/>
      <c r="H43" s="165"/>
      <c r="I43" s="165"/>
      <c r="J43" s="165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</row>
    <row r="44" spans="1:235" s="95" customFormat="1" ht="15">
      <c r="A44" s="164"/>
      <c r="B44" s="65"/>
      <c r="C44" s="63"/>
      <c r="D44" s="63"/>
      <c r="E44" s="9"/>
      <c r="F44" s="343"/>
      <c r="G44" s="165"/>
      <c r="H44" s="165"/>
      <c r="I44" s="165"/>
      <c r="J44" s="165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</row>
    <row r="45" spans="1:235" s="95" customFormat="1" ht="15">
      <c r="A45" s="164"/>
      <c r="B45" s="65"/>
      <c r="C45" s="63"/>
      <c r="D45" s="63"/>
      <c r="E45" s="9"/>
      <c r="F45" s="343"/>
      <c r="G45" s="165"/>
      <c r="H45" s="165"/>
      <c r="I45" s="165"/>
      <c r="J45" s="165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</row>
    <row r="46" spans="1:235" s="95" customFormat="1" ht="15">
      <c r="A46" s="164"/>
      <c r="B46" s="65"/>
      <c r="C46" s="63"/>
      <c r="D46" s="63"/>
      <c r="E46" s="9"/>
      <c r="F46" s="343"/>
      <c r="G46" s="165"/>
      <c r="H46" s="165"/>
      <c r="I46" s="165"/>
      <c r="J46" s="165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</row>
    <row r="47" spans="1:235" s="95" customFormat="1" ht="15">
      <c r="A47" s="164"/>
      <c r="B47" s="65"/>
      <c r="C47" s="63"/>
      <c r="D47" s="63"/>
      <c r="E47" s="9"/>
      <c r="F47" s="343"/>
      <c r="G47" s="165"/>
      <c r="H47" s="165"/>
      <c r="I47" s="165"/>
      <c r="J47" s="165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</row>
    <row r="48" spans="1:235" s="95" customFormat="1" ht="15">
      <c r="A48" s="164"/>
      <c r="B48" s="65"/>
      <c r="C48" s="63"/>
      <c r="D48" s="63"/>
      <c r="E48" s="9"/>
      <c r="F48" s="343"/>
      <c r="G48" s="165"/>
      <c r="H48" s="165"/>
      <c r="I48" s="165"/>
      <c r="J48" s="165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</row>
    <row r="49" spans="1:235" s="95" customFormat="1" ht="15">
      <c r="A49" s="164"/>
      <c r="B49" s="65"/>
      <c r="C49" s="63"/>
      <c r="D49" s="63"/>
      <c r="E49" s="9"/>
      <c r="F49" s="343"/>
      <c r="G49" s="165"/>
      <c r="H49" s="165"/>
      <c r="I49" s="165"/>
      <c r="J49" s="165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</row>
    <row r="50" spans="1:235" s="95" customFormat="1" ht="15">
      <c r="A50" s="164"/>
      <c r="B50" s="65"/>
      <c r="C50" s="63"/>
      <c r="D50" s="63"/>
      <c r="E50" s="9"/>
      <c r="F50" s="343"/>
      <c r="G50" s="165"/>
      <c r="H50" s="165"/>
      <c r="I50" s="165"/>
      <c r="J50" s="165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</row>
    <row r="51" spans="1:235" s="95" customFormat="1" ht="15">
      <c r="A51" s="164"/>
      <c r="B51" s="65"/>
      <c r="C51" s="63"/>
      <c r="D51" s="63"/>
      <c r="E51" s="9"/>
      <c r="F51" s="343"/>
      <c r="G51" s="165"/>
      <c r="H51" s="165"/>
      <c r="I51" s="165"/>
      <c r="J51" s="165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</row>
    <row r="52" spans="1:235" s="95" customFormat="1" ht="15">
      <c r="A52" s="164"/>
      <c r="B52" s="65"/>
      <c r="C52" s="63"/>
      <c r="D52" s="63"/>
      <c r="E52" s="9"/>
      <c r="F52" s="343"/>
      <c r="G52" s="165"/>
      <c r="H52" s="165"/>
      <c r="I52" s="165"/>
      <c r="J52" s="165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</row>
    <row r="53" spans="1:235" s="95" customFormat="1" ht="15">
      <c r="A53" s="164"/>
      <c r="B53" s="65"/>
      <c r="C53" s="63"/>
      <c r="D53" s="63"/>
      <c r="E53" s="9"/>
      <c r="F53" s="343"/>
      <c r="G53" s="165"/>
      <c r="H53" s="165"/>
      <c r="I53" s="165"/>
      <c r="J53" s="165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</row>
    <row r="54" spans="1:235" s="95" customFormat="1" ht="15">
      <c r="A54" s="164"/>
      <c r="B54" s="65"/>
      <c r="C54" s="63"/>
      <c r="D54" s="63"/>
      <c r="E54" s="9"/>
      <c r="F54" s="343"/>
      <c r="G54" s="165"/>
      <c r="H54" s="165"/>
      <c r="I54" s="165"/>
      <c r="J54" s="165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</row>
    <row r="55" spans="1:235" s="95" customFormat="1" ht="15">
      <c r="A55" s="164"/>
      <c r="B55" s="65"/>
      <c r="C55" s="63"/>
      <c r="D55" s="63"/>
      <c r="E55" s="9"/>
      <c r="F55" s="343"/>
      <c r="G55" s="165"/>
      <c r="H55" s="165"/>
      <c r="I55" s="165"/>
      <c r="J55" s="165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</row>
    <row r="56" spans="1:235" s="95" customFormat="1" ht="15">
      <c r="A56" s="164"/>
      <c r="B56" s="65"/>
      <c r="C56" s="63"/>
      <c r="D56" s="63"/>
      <c r="E56" s="9"/>
      <c r="F56" s="343"/>
      <c r="G56" s="165"/>
      <c r="H56" s="165"/>
      <c r="I56" s="165"/>
      <c r="J56" s="165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</row>
    <row r="57" spans="1:235" s="95" customFormat="1" ht="15">
      <c r="A57" s="164"/>
      <c r="B57" s="65"/>
      <c r="C57" s="63"/>
      <c r="D57" s="63"/>
      <c r="E57" s="9"/>
      <c r="F57" s="343"/>
      <c r="G57" s="165"/>
      <c r="H57" s="165"/>
      <c r="I57" s="165"/>
      <c r="J57" s="165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</row>
    <row r="58" spans="1:235" s="95" customFormat="1" ht="15">
      <c r="A58" s="164"/>
      <c r="B58" s="65"/>
      <c r="C58" s="63"/>
      <c r="D58" s="63"/>
      <c r="E58" s="9"/>
      <c r="F58" s="343"/>
      <c r="G58" s="165"/>
      <c r="H58" s="165"/>
      <c r="I58" s="165"/>
      <c r="J58" s="165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</row>
    <row r="59" spans="1:235" s="95" customFormat="1" ht="15">
      <c r="A59" s="164"/>
      <c r="B59" s="65"/>
      <c r="C59" s="63"/>
      <c r="D59" s="63"/>
      <c r="E59" s="9"/>
      <c r="F59" s="343"/>
      <c r="G59" s="165"/>
      <c r="H59" s="165"/>
      <c r="I59" s="165"/>
      <c r="J59" s="165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</row>
    <row r="60" spans="1:235" s="95" customFormat="1" ht="15">
      <c r="A60" s="164"/>
      <c r="B60" s="65"/>
      <c r="C60" s="63"/>
      <c r="D60" s="63"/>
      <c r="E60" s="9"/>
      <c r="F60" s="343"/>
      <c r="G60" s="165"/>
      <c r="H60" s="165"/>
      <c r="I60" s="165"/>
      <c r="J60" s="165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</row>
    <row r="61" spans="1:235" s="95" customFormat="1" ht="15">
      <c r="A61" s="164"/>
      <c r="B61" s="65"/>
      <c r="C61" s="63"/>
      <c r="D61" s="63"/>
      <c r="E61" s="9"/>
      <c r="F61" s="343"/>
      <c r="G61" s="165"/>
      <c r="H61" s="165"/>
      <c r="I61" s="165"/>
      <c r="J61" s="165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</row>
    <row r="62" spans="1:235" s="95" customFormat="1" ht="15">
      <c r="A62" s="164"/>
      <c r="B62" s="65"/>
      <c r="C62" s="63"/>
      <c r="D62" s="63"/>
      <c r="E62" s="9"/>
      <c r="F62" s="343"/>
      <c r="G62" s="165"/>
      <c r="H62" s="165"/>
      <c r="I62" s="165"/>
      <c r="J62" s="165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</row>
    <row r="63" spans="1:235" s="95" customFormat="1" ht="15">
      <c r="A63" s="164"/>
      <c r="B63" s="65"/>
      <c r="C63" s="63"/>
      <c r="D63" s="63"/>
      <c r="E63" s="9"/>
      <c r="F63" s="343"/>
      <c r="G63" s="165"/>
      <c r="H63" s="165"/>
      <c r="I63" s="165"/>
      <c r="J63" s="165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</row>
    <row r="64" spans="1:235" s="95" customFormat="1" ht="15">
      <c r="A64" s="164"/>
      <c r="B64" s="65"/>
      <c r="C64" s="63"/>
      <c r="D64" s="63"/>
      <c r="E64" s="9"/>
      <c r="F64" s="343"/>
      <c r="G64" s="165"/>
      <c r="H64" s="165"/>
      <c r="I64" s="165"/>
      <c r="J64" s="165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</row>
    <row r="65" spans="1:235" s="95" customFormat="1" ht="15">
      <c r="A65" s="164"/>
      <c r="B65" s="65"/>
      <c r="C65" s="63"/>
      <c r="D65" s="63"/>
      <c r="E65" s="9"/>
      <c r="F65" s="343"/>
      <c r="G65" s="165"/>
      <c r="H65" s="165"/>
      <c r="I65" s="165"/>
      <c r="J65" s="165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</row>
    <row r="66" spans="1:235" s="95" customFormat="1" ht="15">
      <c r="A66" s="164"/>
      <c r="B66" s="65"/>
      <c r="C66" s="63"/>
      <c r="D66" s="63"/>
      <c r="E66" s="9"/>
      <c r="F66" s="343"/>
      <c r="G66" s="165"/>
      <c r="H66" s="165"/>
      <c r="I66" s="165"/>
      <c r="J66" s="165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</row>
    <row r="67" spans="1:235" s="95" customFormat="1" ht="15">
      <c r="A67" s="164"/>
      <c r="B67" s="65"/>
      <c r="C67" s="63"/>
      <c r="D67" s="63"/>
      <c r="E67" s="9"/>
      <c r="F67" s="343"/>
      <c r="G67" s="165"/>
      <c r="H67" s="165"/>
      <c r="I67" s="165"/>
      <c r="J67" s="165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</row>
    <row r="68" spans="1:235" s="95" customFormat="1" ht="15">
      <c r="A68" s="164"/>
      <c r="B68" s="65"/>
      <c r="C68" s="63"/>
      <c r="D68" s="63"/>
      <c r="E68" s="9"/>
      <c r="F68" s="343"/>
      <c r="G68" s="165"/>
      <c r="H68" s="165"/>
      <c r="I68" s="165"/>
      <c r="J68" s="165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</row>
    <row r="69" spans="1:235" s="95" customFormat="1" ht="15">
      <c r="A69" s="164"/>
      <c r="B69" s="65"/>
      <c r="C69" s="63"/>
      <c r="D69" s="63"/>
      <c r="E69" s="9"/>
      <c r="F69" s="343"/>
      <c r="G69" s="165"/>
      <c r="H69" s="165"/>
      <c r="I69" s="165"/>
      <c r="J69" s="165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</row>
    <row r="70" spans="1:235" s="95" customFormat="1" ht="15">
      <c r="A70" s="164"/>
      <c r="B70" s="65"/>
      <c r="C70" s="63"/>
      <c r="D70" s="63"/>
      <c r="E70" s="9"/>
      <c r="F70" s="343"/>
      <c r="G70" s="165"/>
      <c r="H70" s="165"/>
      <c r="I70" s="165"/>
      <c r="J70" s="165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</row>
    <row r="71" spans="1:235" s="95" customFormat="1" ht="15">
      <c r="A71" s="164"/>
      <c r="B71" s="65"/>
      <c r="C71" s="63"/>
      <c r="D71" s="63"/>
      <c r="E71" s="9"/>
      <c r="F71" s="343"/>
      <c r="G71" s="165"/>
      <c r="H71" s="165"/>
      <c r="I71" s="165"/>
      <c r="J71" s="165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</row>
    <row r="72" spans="1:235" s="95" customFormat="1" ht="15">
      <c r="A72" s="164"/>
      <c r="B72" s="65"/>
      <c r="C72" s="63"/>
      <c r="D72" s="63"/>
      <c r="E72" s="9"/>
      <c r="F72" s="343"/>
      <c r="G72" s="165"/>
      <c r="H72" s="165"/>
      <c r="I72" s="165"/>
      <c r="J72" s="165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</row>
    <row r="73" spans="1:235" s="95" customFormat="1" ht="15">
      <c r="A73" s="164"/>
      <c r="B73" s="65"/>
      <c r="C73" s="63"/>
      <c r="D73" s="63"/>
      <c r="E73" s="9"/>
      <c r="F73" s="343"/>
      <c r="G73" s="165"/>
      <c r="H73" s="165"/>
      <c r="I73" s="165"/>
      <c r="J73" s="165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</row>
    <row r="74" spans="1:235" s="95" customFormat="1" ht="15">
      <c r="A74" s="164"/>
      <c r="B74" s="65"/>
      <c r="C74" s="63"/>
      <c r="D74" s="63"/>
      <c r="E74" s="9"/>
      <c r="F74" s="343"/>
      <c r="G74" s="165"/>
      <c r="H74" s="165"/>
      <c r="I74" s="165"/>
      <c r="J74" s="165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</row>
    <row r="75" spans="1:235" s="95" customFormat="1" ht="15">
      <c r="A75" s="164"/>
      <c r="B75" s="65"/>
      <c r="C75" s="63"/>
      <c r="D75" s="63"/>
      <c r="E75" s="9"/>
      <c r="F75" s="343"/>
      <c r="G75" s="165"/>
      <c r="H75" s="165"/>
      <c r="I75" s="165"/>
      <c r="J75" s="165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</row>
    <row r="76" spans="1:235" s="95" customFormat="1" ht="15">
      <c r="A76" s="164"/>
      <c r="B76" s="65"/>
      <c r="C76" s="63"/>
      <c r="D76" s="63"/>
      <c r="E76" s="9"/>
      <c r="F76" s="343"/>
      <c r="G76" s="165"/>
      <c r="H76" s="165"/>
      <c r="I76" s="165"/>
      <c r="J76" s="165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</row>
    <row r="77" spans="1:235" s="95" customFormat="1" ht="15">
      <c r="A77" s="164"/>
      <c r="B77" s="65"/>
      <c r="C77" s="63"/>
      <c r="D77" s="63"/>
      <c r="E77" s="9"/>
      <c r="F77" s="343"/>
      <c r="G77" s="165"/>
      <c r="H77" s="165"/>
      <c r="I77" s="165"/>
      <c r="J77" s="165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</row>
    <row r="78" spans="1:235" s="95" customFormat="1" ht="15">
      <c r="A78" s="164"/>
      <c r="B78" s="65"/>
      <c r="C78" s="63"/>
      <c r="D78" s="63"/>
      <c r="E78" s="9"/>
      <c r="F78" s="343"/>
      <c r="G78" s="165"/>
      <c r="H78" s="165"/>
      <c r="I78" s="165"/>
      <c r="J78" s="165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</row>
    <row r="79" spans="1:235" s="95" customFormat="1" ht="15">
      <c r="A79" s="164"/>
      <c r="B79" s="65"/>
      <c r="C79" s="63"/>
      <c r="D79" s="63"/>
      <c r="E79" s="9"/>
      <c r="F79" s="343"/>
      <c r="G79" s="165"/>
      <c r="H79" s="165"/>
      <c r="I79" s="165"/>
      <c r="J79" s="165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</row>
    <row r="80" spans="1:235" s="95" customFormat="1" ht="15">
      <c r="A80" s="164"/>
      <c r="B80" s="65"/>
      <c r="C80" s="63"/>
      <c r="D80" s="63"/>
      <c r="E80" s="9"/>
      <c r="F80" s="343"/>
      <c r="G80" s="165"/>
      <c r="H80" s="165"/>
      <c r="I80" s="165"/>
      <c r="J80" s="165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</row>
    <row r="81" spans="1:235" s="95" customFormat="1" ht="15">
      <c r="A81" s="164"/>
      <c r="B81" s="65"/>
      <c r="C81" s="63"/>
      <c r="D81" s="63"/>
      <c r="E81" s="9"/>
      <c r="F81" s="343"/>
      <c r="G81" s="165"/>
      <c r="H81" s="165"/>
      <c r="I81" s="165"/>
      <c r="J81" s="165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</row>
    <row r="82" spans="1:235" s="95" customFormat="1" ht="15">
      <c r="A82" s="164"/>
      <c r="B82" s="65"/>
      <c r="C82" s="63"/>
      <c r="D82" s="63"/>
      <c r="E82" s="9"/>
      <c r="F82" s="343"/>
      <c r="G82" s="165"/>
      <c r="H82" s="165"/>
      <c r="I82" s="165"/>
      <c r="J82" s="165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</row>
    <row r="83" spans="1:235" s="95" customFormat="1" ht="15">
      <c r="A83" s="164"/>
      <c r="B83" s="65"/>
      <c r="C83" s="63"/>
      <c r="D83" s="63"/>
      <c r="E83" s="9"/>
      <c r="F83" s="343"/>
      <c r="G83" s="165"/>
      <c r="H83" s="165"/>
      <c r="I83" s="165"/>
      <c r="J83" s="165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</row>
    <row r="84" spans="1:235" s="95" customFormat="1" ht="15">
      <c r="A84" s="164"/>
      <c r="B84" s="65"/>
      <c r="C84" s="63"/>
      <c r="D84" s="63"/>
      <c r="E84" s="9"/>
      <c r="F84" s="343"/>
      <c r="G84" s="165"/>
      <c r="H84" s="165"/>
      <c r="I84" s="165"/>
      <c r="J84" s="165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</row>
    <row r="85" spans="1:235" s="95" customFormat="1" ht="15">
      <c r="A85" s="164"/>
      <c r="B85" s="65"/>
      <c r="C85" s="63"/>
      <c r="D85" s="63"/>
      <c r="E85" s="9"/>
      <c r="F85" s="343"/>
      <c r="G85" s="165"/>
      <c r="H85" s="165"/>
      <c r="I85" s="165"/>
      <c r="J85" s="165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</row>
    <row r="86" spans="1:235" s="95" customFormat="1" ht="15">
      <c r="A86" s="164"/>
      <c r="B86" s="65"/>
      <c r="C86" s="63"/>
      <c r="D86" s="63"/>
      <c r="E86" s="9"/>
      <c r="F86" s="343"/>
      <c r="G86" s="165"/>
      <c r="H86" s="165"/>
      <c r="I86" s="165"/>
      <c r="J86" s="165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</row>
    <row r="87" spans="1:235" s="95" customFormat="1" ht="15">
      <c r="A87" s="164"/>
      <c r="B87" s="65"/>
      <c r="C87" s="63"/>
      <c r="D87" s="63"/>
      <c r="E87" s="9"/>
      <c r="F87" s="343"/>
      <c r="G87" s="165"/>
      <c r="H87" s="165"/>
      <c r="I87" s="165"/>
      <c r="J87" s="165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</row>
    <row r="88" spans="1:235" s="95" customFormat="1" ht="15">
      <c r="A88" s="164"/>
      <c r="B88" s="65"/>
      <c r="C88" s="63"/>
      <c r="D88" s="63"/>
      <c r="E88" s="9"/>
      <c r="F88" s="343"/>
      <c r="G88" s="165"/>
      <c r="H88" s="165"/>
      <c r="I88" s="165"/>
      <c r="J88" s="165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</row>
    <row r="89" spans="1:235" s="95" customFormat="1" ht="15">
      <c r="A89" s="164"/>
      <c r="B89" s="65"/>
      <c r="C89" s="63"/>
      <c r="D89" s="63"/>
      <c r="E89" s="9"/>
      <c r="F89" s="343"/>
      <c r="G89" s="165"/>
      <c r="H89" s="165"/>
      <c r="I89" s="165"/>
      <c r="J89" s="165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</row>
    <row r="90" spans="1:235" s="95" customFormat="1" ht="15">
      <c r="A90" s="164"/>
      <c r="B90" s="65"/>
      <c r="C90" s="63"/>
      <c r="D90" s="63"/>
      <c r="E90" s="9"/>
      <c r="F90" s="343"/>
      <c r="G90" s="165"/>
      <c r="H90" s="165"/>
      <c r="I90" s="165"/>
      <c r="J90" s="165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94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</row>
    <row r="91" spans="1:235" s="95" customFormat="1" ht="15">
      <c r="A91" s="164"/>
      <c r="B91" s="65"/>
      <c r="C91" s="63"/>
      <c r="D91" s="63"/>
      <c r="E91" s="9"/>
      <c r="F91" s="343"/>
      <c r="G91" s="165"/>
      <c r="H91" s="165"/>
      <c r="I91" s="165"/>
      <c r="J91" s="165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</row>
    <row r="92" spans="1:235" s="95" customFormat="1" ht="15">
      <c r="A92" s="164"/>
      <c r="B92" s="65"/>
      <c r="C92" s="63"/>
      <c r="D92" s="63"/>
      <c r="E92" s="9"/>
      <c r="F92" s="343"/>
      <c r="G92" s="165"/>
      <c r="H92" s="165"/>
      <c r="I92" s="165"/>
      <c r="J92" s="165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94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94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94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</row>
    <row r="93" spans="1:235" s="95" customFormat="1" ht="15">
      <c r="A93" s="164"/>
      <c r="B93" s="65"/>
      <c r="C93" s="63"/>
      <c r="D93" s="63"/>
      <c r="E93" s="9"/>
      <c r="F93" s="343"/>
      <c r="G93" s="165"/>
      <c r="H93" s="165"/>
      <c r="I93" s="165"/>
      <c r="J93" s="165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94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</row>
    <row r="94" spans="1:235" s="95" customFormat="1" ht="15">
      <c r="A94" s="164"/>
      <c r="B94" s="65"/>
      <c r="C94" s="63"/>
      <c r="D94" s="63"/>
      <c r="E94" s="9"/>
      <c r="F94" s="343"/>
      <c r="G94" s="165"/>
      <c r="H94" s="165"/>
      <c r="I94" s="165"/>
      <c r="J94" s="165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</row>
    <row r="95" spans="1:235" s="95" customFormat="1" ht="15">
      <c r="A95" s="164"/>
      <c r="B95" s="65"/>
      <c r="C95" s="63"/>
      <c r="D95" s="63"/>
      <c r="E95" s="9"/>
      <c r="F95" s="343"/>
      <c r="G95" s="165"/>
      <c r="H95" s="165"/>
      <c r="I95" s="165"/>
      <c r="J95" s="165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</row>
    <row r="96" spans="1:235" s="95" customFormat="1" ht="15">
      <c r="A96" s="164"/>
      <c r="B96" s="65"/>
      <c r="C96" s="63"/>
      <c r="D96" s="63"/>
      <c r="E96" s="9"/>
      <c r="F96" s="343"/>
      <c r="G96" s="165"/>
      <c r="H96" s="165"/>
      <c r="I96" s="165"/>
      <c r="J96" s="165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</row>
    <row r="97" spans="1:235" s="95" customFormat="1" ht="15">
      <c r="A97" s="164"/>
      <c r="B97" s="65"/>
      <c r="C97" s="63"/>
      <c r="D97" s="63"/>
      <c r="E97" s="9"/>
      <c r="F97" s="343"/>
      <c r="G97" s="165"/>
      <c r="H97" s="165"/>
      <c r="I97" s="165"/>
      <c r="J97" s="165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94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</row>
    <row r="98" spans="1:235" s="95" customFormat="1" ht="15">
      <c r="A98" s="164"/>
      <c r="B98" s="65"/>
      <c r="C98" s="63"/>
      <c r="D98" s="63"/>
      <c r="E98" s="9"/>
      <c r="F98" s="343"/>
      <c r="G98" s="165"/>
      <c r="H98" s="165"/>
      <c r="I98" s="165"/>
      <c r="J98" s="165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</row>
    <row r="99" spans="1:235" s="95" customFormat="1" ht="15">
      <c r="A99" s="164"/>
      <c r="B99" s="65"/>
      <c r="C99" s="63"/>
      <c r="D99" s="63"/>
      <c r="E99" s="9"/>
      <c r="F99" s="343"/>
      <c r="G99" s="165"/>
      <c r="H99" s="165"/>
      <c r="I99" s="165"/>
      <c r="J99" s="165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94"/>
      <c r="HR99" s="94"/>
      <c r="HS99" s="94"/>
      <c r="HT99" s="94"/>
      <c r="HU99" s="94"/>
      <c r="HV99" s="94"/>
      <c r="HW99" s="94"/>
      <c r="HX99" s="94"/>
      <c r="HY99" s="94"/>
      <c r="HZ99" s="94"/>
      <c r="IA99" s="94"/>
    </row>
    <row r="100" spans="1:235" s="95" customFormat="1" ht="15">
      <c r="A100" s="164"/>
      <c r="B100" s="65"/>
      <c r="C100" s="63"/>
      <c r="D100" s="63"/>
      <c r="E100" s="9"/>
      <c r="F100" s="343"/>
      <c r="G100" s="165"/>
      <c r="H100" s="165"/>
      <c r="I100" s="165"/>
      <c r="J100" s="165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</row>
    <row r="101" spans="1:235" s="95" customFormat="1" ht="15">
      <c r="A101" s="164"/>
      <c r="B101" s="65"/>
      <c r="C101" s="63"/>
      <c r="D101" s="63"/>
      <c r="E101" s="9"/>
      <c r="F101" s="343"/>
      <c r="G101" s="165"/>
      <c r="H101" s="165"/>
      <c r="I101" s="165"/>
      <c r="J101" s="165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</row>
    <row r="102" spans="1:235" s="95" customFormat="1" ht="15">
      <c r="A102" s="164"/>
      <c r="B102" s="65"/>
      <c r="C102" s="63"/>
      <c r="D102" s="63"/>
      <c r="E102" s="9"/>
      <c r="F102" s="343"/>
      <c r="G102" s="165"/>
      <c r="H102" s="165"/>
      <c r="I102" s="165"/>
      <c r="J102" s="165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</row>
    <row r="103" spans="1:235" s="95" customFormat="1" ht="15">
      <c r="A103" s="164"/>
      <c r="B103" s="65"/>
      <c r="C103" s="63"/>
      <c r="D103" s="63"/>
      <c r="E103" s="9"/>
      <c r="F103" s="343"/>
      <c r="G103" s="165"/>
      <c r="H103" s="165"/>
      <c r="I103" s="165"/>
      <c r="J103" s="165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</row>
    <row r="104" spans="1:235" s="95" customFormat="1" ht="15">
      <c r="A104" s="164"/>
      <c r="B104" s="65"/>
      <c r="C104" s="63"/>
      <c r="D104" s="63"/>
      <c r="E104" s="9"/>
      <c r="F104" s="343"/>
      <c r="G104" s="165"/>
      <c r="H104" s="165"/>
      <c r="I104" s="165"/>
      <c r="J104" s="165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</row>
    <row r="105" spans="1:235" s="95" customFormat="1" ht="15">
      <c r="A105" s="164"/>
      <c r="B105" s="65"/>
      <c r="C105" s="63"/>
      <c r="D105" s="63"/>
      <c r="E105" s="9"/>
      <c r="F105" s="343"/>
      <c r="G105" s="165"/>
      <c r="H105" s="165"/>
      <c r="I105" s="165"/>
      <c r="J105" s="165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94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</row>
    <row r="106" spans="1:235" s="95" customFormat="1" ht="15">
      <c r="A106" s="164"/>
      <c r="B106" s="65"/>
      <c r="C106" s="63"/>
      <c r="D106" s="63"/>
      <c r="E106" s="9"/>
      <c r="F106" s="343"/>
      <c r="G106" s="165"/>
      <c r="H106" s="165"/>
      <c r="I106" s="165"/>
      <c r="J106" s="165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</row>
    <row r="107" spans="1:235" s="95" customFormat="1" ht="15">
      <c r="A107" s="164"/>
      <c r="B107" s="65"/>
      <c r="C107" s="63"/>
      <c r="D107" s="63"/>
      <c r="E107" s="9"/>
      <c r="F107" s="343"/>
      <c r="G107" s="165"/>
      <c r="H107" s="165"/>
      <c r="I107" s="165"/>
      <c r="J107" s="165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</row>
    <row r="108" spans="1:235" s="95" customFormat="1" ht="15">
      <c r="A108" s="164"/>
      <c r="B108" s="65"/>
      <c r="C108" s="63"/>
      <c r="D108" s="63"/>
      <c r="E108" s="9"/>
      <c r="F108" s="343"/>
      <c r="G108" s="165"/>
      <c r="H108" s="165"/>
      <c r="I108" s="165"/>
      <c r="J108" s="165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94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</row>
    <row r="109" spans="1:235" s="95" customFormat="1" ht="15">
      <c r="A109" s="164"/>
      <c r="B109" s="65"/>
      <c r="C109" s="63"/>
      <c r="D109" s="63"/>
      <c r="E109" s="9"/>
      <c r="F109" s="343"/>
      <c r="G109" s="165"/>
      <c r="H109" s="165"/>
      <c r="I109" s="165"/>
      <c r="J109" s="165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</row>
    <row r="110" spans="1:235" s="95" customFormat="1" ht="15">
      <c r="A110" s="164"/>
      <c r="B110" s="65"/>
      <c r="C110" s="63"/>
      <c r="D110" s="63"/>
      <c r="E110" s="9"/>
      <c r="F110" s="343"/>
      <c r="G110" s="165"/>
      <c r="H110" s="165"/>
      <c r="I110" s="165"/>
      <c r="J110" s="165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</row>
    <row r="111" spans="1:235" s="95" customFormat="1" ht="15">
      <c r="A111" s="164"/>
      <c r="B111" s="65"/>
      <c r="C111" s="63"/>
      <c r="D111" s="63"/>
      <c r="E111" s="9"/>
      <c r="F111" s="343"/>
      <c r="G111" s="165"/>
      <c r="H111" s="165"/>
      <c r="I111" s="165"/>
      <c r="J111" s="165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</row>
    <row r="112" spans="1:235" s="95" customFormat="1" ht="15">
      <c r="A112" s="164"/>
      <c r="B112" s="65"/>
      <c r="C112" s="63"/>
      <c r="D112" s="63"/>
      <c r="E112" s="9"/>
      <c r="F112" s="343"/>
      <c r="G112" s="165"/>
      <c r="H112" s="165"/>
      <c r="I112" s="165"/>
      <c r="J112" s="165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</row>
    <row r="113" spans="1:235" s="95" customFormat="1" ht="15">
      <c r="A113" s="164"/>
      <c r="B113" s="65"/>
      <c r="C113" s="63"/>
      <c r="D113" s="63"/>
      <c r="E113" s="9"/>
      <c r="F113" s="343"/>
      <c r="G113" s="165"/>
      <c r="H113" s="165"/>
      <c r="I113" s="165"/>
      <c r="J113" s="165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</row>
    <row r="114" spans="1:235" s="95" customFormat="1" ht="15">
      <c r="A114" s="164"/>
      <c r="B114" s="65"/>
      <c r="C114" s="63"/>
      <c r="D114" s="63"/>
      <c r="E114" s="9"/>
      <c r="F114" s="343"/>
      <c r="G114" s="165"/>
      <c r="H114" s="165"/>
      <c r="I114" s="165"/>
      <c r="J114" s="165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94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</row>
    <row r="115" spans="1:235" s="95" customFormat="1" ht="15">
      <c r="A115" s="164"/>
      <c r="B115" s="65"/>
      <c r="C115" s="63"/>
      <c r="D115" s="63"/>
      <c r="E115" s="9"/>
      <c r="F115" s="343"/>
      <c r="G115" s="165"/>
      <c r="H115" s="165"/>
      <c r="I115" s="165"/>
      <c r="J115" s="165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94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</row>
    <row r="116" spans="1:235" s="95" customFormat="1" ht="15">
      <c r="A116" s="164"/>
      <c r="B116" s="65"/>
      <c r="C116" s="63"/>
      <c r="D116" s="63"/>
      <c r="E116" s="9"/>
      <c r="F116" s="343"/>
      <c r="G116" s="165"/>
      <c r="H116" s="165"/>
      <c r="I116" s="165"/>
      <c r="J116" s="165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94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</row>
    <row r="117" spans="1:235" s="95" customFormat="1" ht="15">
      <c r="A117" s="164"/>
      <c r="B117" s="65"/>
      <c r="C117" s="63"/>
      <c r="D117" s="63"/>
      <c r="E117" s="9"/>
      <c r="F117" s="343"/>
      <c r="G117" s="165"/>
      <c r="H117" s="165"/>
      <c r="I117" s="165"/>
      <c r="J117" s="165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</row>
    <row r="118" spans="1:235" s="95" customFormat="1" ht="15">
      <c r="A118" s="164"/>
      <c r="B118" s="65"/>
      <c r="C118" s="63"/>
      <c r="D118" s="63"/>
      <c r="E118" s="9"/>
      <c r="F118" s="343"/>
      <c r="G118" s="165"/>
      <c r="H118" s="165"/>
      <c r="I118" s="165"/>
      <c r="J118" s="165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94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</row>
    <row r="119" spans="1:235" s="95" customFormat="1" ht="15">
      <c r="A119" s="164"/>
      <c r="B119" s="65"/>
      <c r="C119" s="63"/>
      <c r="D119" s="63"/>
      <c r="E119" s="9"/>
      <c r="F119" s="343"/>
      <c r="G119" s="165"/>
      <c r="H119" s="165"/>
      <c r="I119" s="165"/>
      <c r="J119" s="165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94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</row>
    <row r="120" spans="1:235" s="95" customFormat="1" ht="15">
      <c r="A120" s="164"/>
      <c r="B120" s="65"/>
      <c r="C120" s="63"/>
      <c r="D120" s="63"/>
      <c r="E120" s="9"/>
      <c r="F120" s="343"/>
      <c r="G120" s="165"/>
      <c r="H120" s="165"/>
      <c r="I120" s="165"/>
      <c r="J120" s="165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</row>
    <row r="121" spans="1:235" s="95" customFormat="1" ht="15">
      <c r="A121" s="164"/>
      <c r="B121" s="65"/>
      <c r="C121" s="63"/>
      <c r="D121" s="63"/>
      <c r="E121" s="9"/>
      <c r="F121" s="343"/>
      <c r="G121" s="165"/>
      <c r="H121" s="165"/>
      <c r="I121" s="165"/>
      <c r="J121" s="165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</row>
    <row r="122" spans="1:235" s="95" customFormat="1" ht="15">
      <c r="A122" s="164"/>
      <c r="B122" s="65"/>
      <c r="C122" s="63"/>
      <c r="D122" s="63"/>
      <c r="E122" s="9"/>
      <c r="F122" s="343"/>
      <c r="G122" s="165"/>
      <c r="H122" s="165"/>
      <c r="I122" s="165"/>
      <c r="J122" s="165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</row>
    <row r="123" spans="1:235" s="95" customFormat="1" ht="15">
      <c r="A123" s="164"/>
      <c r="B123" s="65"/>
      <c r="C123" s="63"/>
      <c r="D123" s="63"/>
      <c r="E123" s="9"/>
      <c r="F123" s="343"/>
      <c r="G123" s="165"/>
      <c r="H123" s="165"/>
      <c r="I123" s="165"/>
      <c r="J123" s="165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</row>
    <row r="124" spans="1:235" s="95" customFormat="1" ht="15">
      <c r="A124" s="164"/>
      <c r="B124" s="65"/>
      <c r="C124" s="63"/>
      <c r="D124" s="63"/>
      <c r="E124" s="9"/>
      <c r="F124" s="343"/>
      <c r="G124" s="165"/>
      <c r="H124" s="165"/>
      <c r="I124" s="165"/>
      <c r="J124" s="165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</row>
    <row r="125" spans="1:235" s="95" customFormat="1" ht="15">
      <c r="A125" s="164"/>
      <c r="B125" s="65"/>
      <c r="C125" s="63"/>
      <c r="D125" s="63"/>
      <c r="E125" s="9"/>
      <c r="F125" s="343"/>
      <c r="G125" s="165"/>
      <c r="H125" s="165"/>
      <c r="I125" s="165"/>
      <c r="J125" s="165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</row>
    <row r="126" spans="1:235" s="95" customFormat="1" ht="15">
      <c r="A126" s="164"/>
      <c r="B126" s="65"/>
      <c r="C126" s="63"/>
      <c r="D126" s="63"/>
      <c r="E126" s="9"/>
      <c r="F126" s="343"/>
      <c r="G126" s="165"/>
      <c r="H126" s="165"/>
      <c r="I126" s="165"/>
      <c r="J126" s="165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4"/>
      <c r="DT126" s="94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94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94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94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</row>
    <row r="127" spans="1:235" s="95" customFormat="1" ht="15">
      <c r="A127" s="164"/>
      <c r="B127" s="65"/>
      <c r="C127" s="63"/>
      <c r="D127" s="63"/>
      <c r="E127" s="9"/>
      <c r="F127" s="343"/>
      <c r="G127" s="165"/>
      <c r="H127" s="165"/>
      <c r="I127" s="165"/>
      <c r="J127" s="165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94"/>
      <c r="FZ127" s="94"/>
      <c r="GA127" s="94"/>
      <c r="GB127" s="94"/>
      <c r="GC127" s="94"/>
      <c r="GD127" s="94"/>
      <c r="GE127" s="94"/>
      <c r="GF127" s="94"/>
      <c r="GG127" s="94"/>
      <c r="GH127" s="94"/>
      <c r="GI127" s="94"/>
      <c r="GJ127" s="94"/>
      <c r="GK127" s="94"/>
      <c r="GL127" s="94"/>
      <c r="GM127" s="94"/>
      <c r="GN127" s="94"/>
      <c r="GO127" s="94"/>
      <c r="GP127" s="94"/>
      <c r="GQ127" s="94"/>
      <c r="GR127" s="94"/>
      <c r="GS127" s="94"/>
      <c r="GT127" s="94"/>
      <c r="GU127" s="94"/>
      <c r="GV127" s="94"/>
      <c r="GW127" s="94"/>
      <c r="GX127" s="94"/>
      <c r="GY127" s="94"/>
      <c r="GZ127" s="94"/>
      <c r="HA127" s="94"/>
      <c r="HB127" s="94"/>
      <c r="HC127" s="94"/>
      <c r="HD127" s="94"/>
      <c r="HE127" s="94"/>
      <c r="HF127" s="94"/>
      <c r="HG127" s="94"/>
      <c r="HH127" s="94"/>
      <c r="HI127" s="94"/>
      <c r="HJ127" s="94"/>
      <c r="HK127" s="94"/>
      <c r="HL127" s="94"/>
      <c r="HM127" s="94"/>
      <c r="HN127" s="94"/>
      <c r="HO127" s="94"/>
      <c r="HP127" s="94"/>
      <c r="HQ127" s="94"/>
      <c r="HR127" s="94"/>
      <c r="HS127" s="94"/>
      <c r="HT127" s="94"/>
      <c r="HU127" s="94"/>
      <c r="HV127" s="94"/>
      <c r="HW127" s="94"/>
      <c r="HX127" s="94"/>
      <c r="HY127" s="94"/>
      <c r="HZ127" s="94"/>
      <c r="IA127" s="94"/>
    </row>
    <row r="128" spans="1:235" s="95" customFormat="1" ht="15">
      <c r="A128" s="164"/>
      <c r="B128" s="65"/>
      <c r="C128" s="63"/>
      <c r="D128" s="63"/>
      <c r="E128" s="9"/>
      <c r="F128" s="343"/>
      <c r="G128" s="165"/>
      <c r="H128" s="165"/>
      <c r="I128" s="165"/>
      <c r="J128" s="165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  <c r="FV128" s="94"/>
      <c r="FW128" s="94"/>
      <c r="FX128" s="94"/>
      <c r="FY128" s="94"/>
      <c r="FZ128" s="94"/>
      <c r="GA128" s="94"/>
      <c r="GB128" s="94"/>
      <c r="GC128" s="94"/>
      <c r="GD128" s="94"/>
      <c r="GE128" s="94"/>
      <c r="GF128" s="94"/>
      <c r="GG128" s="94"/>
      <c r="GH128" s="94"/>
      <c r="GI128" s="94"/>
      <c r="GJ128" s="94"/>
      <c r="GK128" s="94"/>
      <c r="GL128" s="94"/>
      <c r="GM128" s="94"/>
      <c r="GN128" s="94"/>
      <c r="GO128" s="94"/>
      <c r="GP128" s="94"/>
      <c r="GQ128" s="94"/>
      <c r="GR128" s="94"/>
      <c r="GS128" s="94"/>
      <c r="GT128" s="94"/>
      <c r="GU128" s="94"/>
      <c r="GV128" s="94"/>
      <c r="GW128" s="94"/>
      <c r="GX128" s="94"/>
      <c r="GY128" s="94"/>
      <c r="GZ128" s="94"/>
      <c r="HA128" s="94"/>
      <c r="HB128" s="94"/>
      <c r="HC128" s="94"/>
      <c r="HD128" s="94"/>
      <c r="HE128" s="94"/>
      <c r="HF128" s="94"/>
      <c r="HG128" s="94"/>
      <c r="HH128" s="94"/>
      <c r="HI128" s="94"/>
      <c r="HJ128" s="94"/>
      <c r="HK128" s="94"/>
      <c r="HL128" s="94"/>
      <c r="HM128" s="94"/>
      <c r="HN128" s="94"/>
      <c r="HO128" s="94"/>
      <c r="HP128" s="94"/>
      <c r="HQ128" s="94"/>
      <c r="HR128" s="94"/>
      <c r="HS128" s="94"/>
      <c r="HT128" s="94"/>
      <c r="HU128" s="94"/>
      <c r="HV128" s="94"/>
      <c r="HW128" s="94"/>
      <c r="HX128" s="94"/>
      <c r="HY128" s="94"/>
      <c r="HZ128" s="94"/>
      <c r="IA128" s="94"/>
    </row>
    <row r="129" spans="1:235" s="95" customFormat="1" ht="15">
      <c r="A129" s="164"/>
      <c r="B129" s="65"/>
      <c r="C129" s="63"/>
      <c r="D129" s="63"/>
      <c r="E129" s="9"/>
      <c r="F129" s="343"/>
      <c r="G129" s="165"/>
      <c r="H129" s="165"/>
      <c r="I129" s="165"/>
      <c r="J129" s="165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94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94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94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94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</row>
    <row r="130" spans="1:235" s="95" customFormat="1" ht="15">
      <c r="A130" s="164"/>
      <c r="B130" s="65"/>
      <c r="C130" s="63"/>
      <c r="D130" s="63"/>
      <c r="E130" s="9"/>
      <c r="F130" s="343"/>
      <c r="G130" s="165"/>
      <c r="H130" s="165"/>
      <c r="I130" s="165"/>
      <c r="J130" s="165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/>
      <c r="DT130" s="94"/>
      <c r="DU130" s="94"/>
      <c r="DV130" s="94"/>
      <c r="DW130" s="94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/>
      <c r="EL130" s="94"/>
      <c r="EM130" s="94"/>
      <c r="EN130" s="94"/>
      <c r="EO130" s="94"/>
      <c r="EP130" s="94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4"/>
      <c r="FB130" s="94"/>
      <c r="FC130" s="94"/>
      <c r="FD130" s="94"/>
      <c r="FE130" s="94"/>
      <c r="FF130" s="94"/>
      <c r="FG130" s="94"/>
      <c r="FH130" s="94"/>
      <c r="FI130" s="94"/>
      <c r="FJ130" s="94"/>
      <c r="FK130" s="94"/>
      <c r="FL130" s="94"/>
      <c r="FM130" s="94"/>
      <c r="FN130" s="94"/>
      <c r="FO130" s="94"/>
      <c r="FP130" s="94"/>
      <c r="FQ130" s="94"/>
      <c r="FR130" s="94"/>
      <c r="FS130" s="94"/>
      <c r="FT130" s="94"/>
      <c r="FU130" s="94"/>
      <c r="FV130" s="94"/>
      <c r="FW130" s="94"/>
      <c r="FX130" s="94"/>
      <c r="FY130" s="94"/>
      <c r="FZ130" s="94"/>
      <c r="GA130" s="94"/>
      <c r="GB130" s="94"/>
      <c r="GC130" s="94"/>
      <c r="GD130" s="94"/>
      <c r="GE130" s="94"/>
      <c r="GF130" s="94"/>
      <c r="GG130" s="94"/>
      <c r="GH130" s="94"/>
      <c r="GI130" s="94"/>
      <c r="GJ130" s="94"/>
      <c r="GK130" s="94"/>
      <c r="GL130" s="94"/>
      <c r="GM130" s="94"/>
      <c r="GN130" s="94"/>
      <c r="GO130" s="94"/>
      <c r="GP130" s="94"/>
      <c r="GQ130" s="94"/>
      <c r="GR130" s="94"/>
      <c r="GS130" s="94"/>
      <c r="GT130" s="94"/>
      <c r="GU130" s="94"/>
      <c r="GV130" s="94"/>
      <c r="GW130" s="94"/>
      <c r="GX130" s="94"/>
      <c r="GY130" s="94"/>
      <c r="GZ130" s="94"/>
      <c r="HA130" s="94"/>
      <c r="HB130" s="94"/>
      <c r="HC130" s="94"/>
      <c r="HD130" s="94"/>
      <c r="HE130" s="94"/>
      <c r="HF130" s="94"/>
      <c r="HG130" s="94"/>
      <c r="HH130" s="94"/>
      <c r="HI130" s="94"/>
      <c r="HJ130" s="94"/>
      <c r="HK130" s="94"/>
      <c r="HL130" s="94"/>
      <c r="HM130" s="94"/>
      <c r="HN130" s="94"/>
      <c r="HO130" s="94"/>
      <c r="HP130" s="94"/>
      <c r="HQ130" s="94"/>
      <c r="HR130" s="94"/>
      <c r="HS130" s="94"/>
      <c r="HT130" s="94"/>
      <c r="HU130" s="94"/>
      <c r="HV130" s="94"/>
      <c r="HW130" s="94"/>
      <c r="HX130" s="94"/>
      <c r="HY130" s="94"/>
      <c r="HZ130" s="94"/>
      <c r="IA130" s="94"/>
    </row>
    <row r="131" spans="1:235" s="95" customFormat="1" ht="15">
      <c r="A131" s="164"/>
      <c r="B131" s="65"/>
      <c r="C131" s="63"/>
      <c r="D131" s="63"/>
      <c r="E131" s="9"/>
      <c r="F131" s="343"/>
      <c r="G131" s="165"/>
      <c r="H131" s="165"/>
      <c r="I131" s="165"/>
      <c r="J131" s="165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</row>
    <row r="132" spans="1:235" s="95" customFormat="1" ht="15">
      <c r="A132" s="164"/>
      <c r="B132" s="65"/>
      <c r="C132" s="63"/>
      <c r="D132" s="63"/>
      <c r="E132" s="9"/>
      <c r="F132" s="343"/>
      <c r="G132" s="165"/>
      <c r="H132" s="165"/>
      <c r="I132" s="165"/>
      <c r="J132" s="165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94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94"/>
      <c r="HD132" s="94"/>
      <c r="HE132" s="94"/>
      <c r="HF132" s="94"/>
      <c r="HG132" s="94"/>
      <c r="HH132" s="94"/>
      <c r="HI132" s="94"/>
      <c r="HJ132" s="94"/>
      <c r="HK132" s="94"/>
      <c r="HL132" s="94"/>
      <c r="HM132" s="94"/>
      <c r="HN132" s="94"/>
      <c r="HO132" s="94"/>
      <c r="HP132" s="94"/>
      <c r="HQ132" s="94"/>
      <c r="HR132" s="94"/>
      <c r="HS132" s="94"/>
      <c r="HT132" s="94"/>
      <c r="HU132" s="94"/>
      <c r="HV132" s="94"/>
      <c r="HW132" s="94"/>
      <c r="HX132" s="94"/>
      <c r="HY132" s="94"/>
      <c r="HZ132" s="94"/>
      <c r="IA132" s="94"/>
    </row>
    <row r="133" spans="1:235" s="95" customFormat="1" ht="15">
      <c r="A133" s="164"/>
      <c r="B133" s="65"/>
      <c r="C133" s="63"/>
      <c r="D133" s="63"/>
      <c r="E133" s="9"/>
      <c r="F133" s="343"/>
      <c r="G133" s="165"/>
      <c r="H133" s="165"/>
      <c r="I133" s="165"/>
      <c r="J133" s="165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94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94"/>
      <c r="GQ133" s="94"/>
      <c r="GR133" s="94"/>
      <c r="GS133" s="94"/>
      <c r="GT133" s="94"/>
      <c r="GU133" s="94"/>
      <c r="GV133" s="94"/>
      <c r="GW133" s="94"/>
      <c r="GX133" s="94"/>
      <c r="GY133" s="94"/>
      <c r="GZ133" s="94"/>
      <c r="HA133" s="94"/>
      <c r="HB133" s="94"/>
      <c r="HC133" s="94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94"/>
      <c r="HQ133" s="94"/>
      <c r="HR133" s="94"/>
      <c r="HS133" s="94"/>
      <c r="HT133" s="94"/>
      <c r="HU133" s="94"/>
      <c r="HV133" s="94"/>
      <c r="HW133" s="94"/>
      <c r="HX133" s="94"/>
      <c r="HY133" s="94"/>
      <c r="HZ133" s="94"/>
      <c r="IA133" s="94"/>
    </row>
    <row r="134" spans="1:235" s="95" customFormat="1" ht="15">
      <c r="A134" s="164"/>
      <c r="B134" s="65"/>
      <c r="C134" s="63"/>
      <c r="D134" s="63"/>
      <c r="E134" s="9"/>
      <c r="F134" s="343"/>
      <c r="G134" s="165"/>
      <c r="H134" s="165"/>
      <c r="I134" s="165"/>
      <c r="J134" s="165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94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</row>
    <row r="135" spans="1:235" s="95" customFormat="1" ht="15">
      <c r="A135" s="164"/>
      <c r="B135" s="65"/>
      <c r="C135" s="63"/>
      <c r="D135" s="63"/>
      <c r="E135" s="9"/>
      <c r="F135" s="343"/>
      <c r="G135" s="165"/>
      <c r="H135" s="165"/>
      <c r="I135" s="165"/>
      <c r="J135" s="165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94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94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94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94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</row>
    <row r="136" spans="1:235" s="95" customFormat="1" ht="15">
      <c r="A136" s="164"/>
      <c r="B136" s="65"/>
      <c r="C136" s="63"/>
      <c r="D136" s="63"/>
      <c r="E136" s="9"/>
      <c r="F136" s="343"/>
      <c r="G136" s="165"/>
      <c r="H136" s="165"/>
      <c r="I136" s="165"/>
      <c r="J136" s="165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  <c r="EH136" s="94"/>
      <c r="EI136" s="94"/>
      <c r="EJ136" s="94"/>
      <c r="EK136" s="94"/>
      <c r="EL136" s="94"/>
      <c r="EM136" s="94"/>
      <c r="EN136" s="94"/>
      <c r="EO136" s="94"/>
      <c r="EP136" s="94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4"/>
      <c r="FB136" s="94"/>
      <c r="FC136" s="94"/>
      <c r="FD136" s="94"/>
      <c r="FE136" s="94"/>
      <c r="FF136" s="94"/>
      <c r="FG136" s="94"/>
      <c r="FH136" s="94"/>
      <c r="FI136" s="94"/>
      <c r="FJ136" s="94"/>
      <c r="FK136" s="94"/>
      <c r="FL136" s="94"/>
      <c r="FM136" s="94"/>
      <c r="FN136" s="94"/>
      <c r="FO136" s="94"/>
      <c r="FP136" s="94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94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94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94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94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</row>
    <row r="137" spans="1:235" s="95" customFormat="1" ht="15">
      <c r="A137" s="164"/>
      <c r="B137" s="65"/>
      <c r="C137" s="63"/>
      <c r="D137" s="63"/>
      <c r="E137" s="9"/>
      <c r="F137" s="343"/>
      <c r="G137" s="165"/>
      <c r="H137" s="165"/>
      <c r="I137" s="165"/>
      <c r="J137" s="165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</row>
    <row r="138" spans="1:235" s="95" customFormat="1" ht="15">
      <c r="A138" s="164"/>
      <c r="B138" s="65"/>
      <c r="C138" s="63"/>
      <c r="D138" s="63"/>
      <c r="E138" s="9"/>
      <c r="F138" s="343"/>
      <c r="G138" s="165"/>
      <c r="H138" s="165"/>
      <c r="I138" s="165"/>
      <c r="J138" s="165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  <c r="EN138" s="94"/>
      <c r="EO138" s="94"/>
      <c r="EP138" s="94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94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94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94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</row>
    <row r="139" spans="1:235" s="95" customFormat="1" ht="15">
      <c r="A139" s="164"/>
      <c r="B139" s="65"/>
      <c r="C139" s="63"/>
      <c r="D139" s="63"/>
      <c r="E139" s="9"/>
      <c r="F139" s="343"/>
      <c r="G139" s="165"/>
      <c r="H139" s="165"/>
      <c r="I139" s="165"/>
      <c r="J139" s="165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</row>
    <row r="140" spans="1:235" s="95" customFormat="1" ht="15">
      <c r="A140" s="164"/>
      <c r="B140" s="65"/>
      <c r="C140" s="63"/>
      <c r="D140" s="63"/>
      <c r="E140" s="9"/>
      <c r="F140" s="343"/>
      <c r="G140" s="165"/>
      <c r="H140" s="165"/>
      <c r="I140" s="165"/>
      <c r="J140" s="165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</row>
    <row r="141" spans="1:235" s="95" customFormat="1" ht="15">
      <c r="A141" s="164"/>
      <c r="B141" s="65"/>
      <c r="C141" s="63"/>
      <c r="D141" s="63"/>
      <c r="E141" s="9"/>
      <c r="F141" s="343"/>
      <c r="G141" s="165"/>
      <c r="H141" s="165"/>
      <c r="I141" s="165"/>
      <c r="J141" s="165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94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</row>
    <row r="142" spans="1:235" s="95" customFormat="1" ht="15">
      <c r="A142" s="164"/>
      <c r="B142" s="65"/>
      <c r="C142" s="63"/>
      <c r="D142" s="63"/>
      <c r="E142" s="9"/>
      <c r="F142" s="343"/>
      <c r="G142" s="165"/>
      <c r="H142" s="165"/>
      <c r="I142" s="165"/>
      <c r="J142" s="165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</row>
    <row r="143" spans="1:235" s="95" customFormat="1" ht="15">
      <c r="A143" s="164"/>
      <c r="B143" s="65"/>
      <c r="C143" s="63"/>
      <c r="D143" s="63"/>
      <c r="E143" s="9"/>
      <c r="F143" s="343"/>
      <c r="G143" s="165"/>
      <c r="H143" s="165"/>
      <c r="I143" s="165"/>
      <c r="J143" s="165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</row>
    <row r="144" spans="1:235" s="95" customFormat="1" ht="15">
      <c r="A144" s="164"/>
      <c r="B144" s="65"/>
      <c r="C144" s="63"/>
      <c r="D144" s="63"/>
      <c r="E144" s="9"/>
      <c r="F144" s="343"/>
      <c r="G144" s="165"/>
      <c r="H144" s="165"/>
      <c r="I144" s="165"/>
      <c r="J144" s="165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94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94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94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94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</row>
    <row r="145" spans="1:235" s="95" customFormat="1" ht="15">
      <c r="A145" s="164"/>
      <c r="B145" s="65"/>
      <c r="C145" s="63"/>
      <c r="D145" s="63"/>
      <c r="E145" s="9"/>
      <c r="F145" s="343"/>
      <c r="G145" s="165"/>
      <c r="H145" s="165"/>
      <c r="I145" s="165"/>
      <c r="J145" s="165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94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94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94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94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94"/>
      <c r="HQ145" s="94"/>
      <c r="HR145" s="94"/>
      <c r="HS145" s="94"/>
      <c r="HT145" s="94"/>
      <c r="HU145" s="94"/>
      <c r="HV145" s="94"/>
      <c r="HW145" s="94"/>
      <c r="HX145" s="94"/>
      <c r="HY145" s="94"/>
      <c r="HZ145" s="94"/>
      <c r="IA145" s="94"/>
    </row>
    <row r="146" spans="1:235" s="95" customFormat="1" ht="15">
      <c r="A146" s="164"/>
      <c r="B146" s="65"/>
      <c r="C146" s="63"/>
      <c r="D146" s="63"/>
      <c r="E146" s="9"/>
      <c r="F146" s="343"/>
      <c r="G146" s="165"/>
      <c r="H146" s="165"/>
      <c r="I146" s="165"/>
      <c r="J146" s="165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94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</row>
    <row r="147" spans="1:235" s="95" customFormat="1" ht="15">
      <c r="A147" s="164"/>
      <c r="B147" s="65"/>
      <c r="C147" s="63"/>
      <c r="D147" s="63"/>
      <c r="E147" s="9"/>
      <c r="F147" s="343"/>
      <c r="G147" s="165"/>
      <c r="H147" s="165"/>
      <c r="I147" s="165"/>
      <c r="J147" s="165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94"/>
      <c r="DT147" s="94"/>
      <c r="DU147" s="94"/>
      <c r="DV147" s="94"/>
      <c r="DW147" s="94"/>
      <c r="DX147" s="94"/>
      <c r="DY147" s="94"/>
      <c r="DZ147" s="94"/>
      <c r="EA147" s="94"/>
      <c r="EB147" s="94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94"/>
      <c r="ES147" s="94"/>
      <c r="ET147" s="94"/>
      <c r="EU147" s="94"/>
      <c r="EV147" s="94"/>
      <c r="EW147" s="94"/>
      <c r="EX147" s="94"/>
      <c r="EY147" s="94"/>
      <c r="EZ147" s="94"/>
      <c r="FA147" s="94"/>
      <c r="FB147" s="94"/>
      <c r="FC147" s="94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94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94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</row>
    <row r="148" spans="1:235" s="95" customFormat="1" ht="15">
      <c r="A148" s="164"/>
      <c r="B148" s="65"/>
      <c r="C148" s="63"/>
      <c r="D148" s="63"/>
      <c r="E148" s="9"/>
      <c r="F148" s="343"/>
      <c r="G148" s="165"/>
      <c r="H148" s="165"/>
      <c r="I148" s="165"/>
      <c r="J148" s="165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94"/>
      <c r="DQ148" s="94"/>
      <c r="DR148" s="94"/>
      <c r="DS148" s="94"/>
      <c r="DT148" s="94"/>
      <c r="DU148" s="94"/>
      <c r="DV148" s="94"/>
      <c r="DW148" s="94"/>
      <c r="DX148" s="94"/>
      <c r="DY148" s="94"/>
      <c r="DZ148" s="94"/>
      <c r="EA148" s="94"/>
      <c r="EB148" s="94"/>
      <c r="EC148" s="94"/>
      <c r="ED148" s="94"/>
      <c r="EE148" s="94"/>
      <c r="EF148" s="94"/>
      <c r="EG148" s="94"/>
      <c r="EH148" s="94"/>
      <c r="EI148" s="94"/>
      <c r="EJ148" s="94"/>
      <c r="EK148" s="94"/>
      <c r="EL148" s="94"/>
      <c r="EM148" s="94"/>
      <c r="EN148" s="94"/>
      <c r="EO148" s="94"/>
      <c r="EP148" s="94"/>
      <c r="EQ148" s="94"/>
      <c r="ER148" s="94"/>
      <c r="ES148" s="94"/>
      <c r="ET148" s="94"/>
      <c r="EU148" s="94"/>
      <c r="EV148" s="94"/>
      <c r="EW148" s="94"/>
      <c r="EX148" s="94"/>
      <c r="EY148" s="94"/>
      <c r="EZ148" s="94"/>
      <c r="FA148" s="94"/>
      <c r="FB148" s="94"/>
      <c r="FC148" s="94"/>
      <c r="FD148" s="94"/>
      <c r="FE148" s="94"/>
      <c r="FF148" s="94"/>
      <c r="FG148" s="94"/>
      <c r="FH148" s="94"/>
      <c r="FI148" s="94"/>
      <c r="FJ148" s="94"/>
      <c r="FK148" s="94"/>
      <c r="FL148" s="94"/>
      <c r="FM148" s="94"/>
      <c r="FN148" s="94"/>
      <c r="FO148" s="94"/>
      <c r="FP148" s="94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94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94"/>
      <c r="GQ148" s="94"/>
      <c r="GR148" s="94"/>
      <c r="GS148" s="94"/>
      <c r="GT148" s="94"/>
      <c r="GU148" s="94"/>
      <c r="GV148" s="94"/>
      <c r="GW148" s="94"/>
      <c r="GX148" s="94"/>
      <c r="GY148" s="94"/>
      <c r="GZ148" s="94"/>
      <c r="HA148" s="94"/>
      <c r="HB148" s="94"/>
      <c r="HC148" s="94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94"/>
      <c r="HQ148" s="94"/>
      <c r="HR148" s="94"/>
      <c r="HS148" s="94"/>
      <c r="HT148" s="94"/>
      <c r="HU148" s="94"/>
      <c r="HV148" s="94"/>
      <c r="HW148" s="94"/>
      <c r="HX148" s="94"/>
      <c r="HY148" s="94"/>
      <c r="HZ148" s="94"/>
      <c r="IA148" s="94"/>
    </row>
    <row r="149" spans="1:235" s="95" customFormat="1" ht="15">
      <c r="A149" s="164"/>
      <c r="B149" s="65"/>
      <c r="C149" s="63"/>
      <c r="D149" s="63"/>
      <c r="E149" s="9"/>
      <c r="F149" s="343"/>
      <c r="G149" s="165"/>
      <c r="H149" s="165"/>
      <c r="I149" s="165"/>
      <c r="J149" s="165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  <c r="DT149" s="94"/>
      <c r="DU149" s="94"/>
      <c r="DV149" s="94"/>
      <c r="DW149" s="94"/>
      <c r="DX149" s="94"/>
      <c r="DY149" s="94"/>
      <c r="DZ149" s="94"/>
      <c r="EA149" s="94"/>
      <c r="EB149" s="94"/>
      <c r="EC149" s="94"/>
      <c r="ED149" s="94"/>
      <c r="EE149" s="94"/>
      <c r="EF149" s="94"/>
      <c r="EG149" s="94"/>
      <c r="EH149" s="94"/>
      <c r="EI149" s="94"/>
      <c r="EJ149" s="94"/>
      <c r="EK149" s="94"/>
      <c r="EL149" s="94"/>
      <c r="EM149" s="94"/>
      <c r="EN149" s="94"/>
      <c r="EO149" s="94"/>
      <c r="EP149" s="94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94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4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94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94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94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</row>
    <row r="150" spans="1:235" s="95" customFormat="1" ht="15">
      <c r="A150" s="164"/>
      <c r="B150" s="65"/>
      <c r="C150" s="63"/>
      <c r="D150" s="63"/>
      <c r="E150" s="9"/>
      <c r="F150" s="343"/>
      <c r="G150" s="165"/>
      <c r="H150" s="165"/>
      <c r="I150" s="165"/>
      <c r="J150" s="165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</row>
    <row r="151" spans="1:235" s="95" customFormat="1" ht="15">
      <c r="A151" s="164"/>
      <c r="B151" s="65"/>
      <c r="C151" s="63"/>
      <c r="D151" s="63"/>
      <c r="E151" s="9"/>
      <c r="F151" s="343"/>
      <c r="G151" s="165"/>
      <c r="H151" s="165"/>
      <c r="I151" s="165"/>
      <c r="J151" s="165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  <c r="DT151" s="94"/>
      <c r="DU151" s="94"/>
      <c r="DV151" s="94"/>
      <c r="DW151" s="94"/>
      <c r="DX151" s="94"/>
      <c r="DY151" s="94"/>
      <c r="DZ151" s="94"/>
      <c r="EA151" s="94"/>
      <c r="EB151" s="94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4"/>
      <c r="FB151" s="94"/>
      <c r="FC151" s="94"/>
      <c r="FD151" s="94"/>
      <c r="FE151" s="94"/>
      <c r="FF151" s="94"/>
      <c r="FG151" s="94"/>
      <c r="FH151" s="94"/>
      <c r="FI151" s="94"/>
      <c r="FJ151" s="94"/>
      <c r="FK151" s="94"/>
      <c r="FL151" s="94"/>
      <c r="FM151" s="94"/>
      <c r="FN151" s="94"/>
      <c r="FO151" s="94"/>
      <c r="FP151" s="94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94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94"/>
      <c r="GQ151" s="94"/>
      <c r="GR151" s="94"/>
      <c r="GS151" s="94"/>
      <c r="GT151" s="94"/>
      <c r="GU151" s="94"/>
      <c r="GV151" s="94"/>
      <c r="GW151" s="94"/>
      <c r="GX151" s="94"/>
      <c r="GY151" s="94"/>
      <c r="GZ151" s="94"/>
      <c r="HA151" s="94"/>
      <c r="HB151" s="94"/>
      <c r="HC151" s="94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94"/>
      <c r="HQ151" s="94"/>
      <c r="HR151" s="94"/>
      <c r="HS151" s="94"/>
      <c r="HT151" s="94"/>
      <c r="HU151" s="94"/>
      <c r="HV151" s="94"/>
      <c r="HW151" s="94"/>
      <c r="HX151" s="94"/>
      <c r="HY151" s="94"/>
      <c r="HZ151" s="94"/>
      <c r="IA151" s="94"/>
    </row>
    <row r="152" spans="1:235" s="95" customFormat="1" ht="15">
      <c r="A152" s="164"/>
      <c r="B152" s="65"/>
      <c r="C152" s="63"/>
      <c r="D152" s="63"/>
      <c r="E152" s="9"/>
      <c r="F152" s="343"/>
      <c r="G152" s="165"/>
      <c r="H152" s="165"/>
      <c r="I152" s="165"/>
      <c r="J152" s="165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  <c r="DB152" s="94"/>
      <c r="DC152" s="94"/>
      <c r="DD152" s="94"/>
      <c r="DE152" s="94"/>
      <c r="DF152" s="94"/>
      <c r="DG152" s="94"/>
      <c r="DH152" s="94"/>
      <c r="DI152" s="94"/>
      <c r="DJ152" s="94"/>
      <c r="DK152" s="94"/>
      <c r="DL152" s="94"/>
      <c r="DM152" s="94"/>
      <c r="DN152" s="94"/>
      <c r="DO152" s="94"/>
      <c r="DP152" s="94"/>
      <c r="DQ152" s="94"/>
      <c r="DR152" s="94"/>
      <c r="DS152" s="94"/>
      <c r="DT152" s="94"/>
      <c r="DU152" s="94"/>
      <c r="DV152" s="94"/>
      <c r="DW152" s="94"/>
      <c r="DX152" s="94"/>
      <c r="DY152" s="94"/>
      <c r="DZ152" s="94"/>
      <c r="EA152" s="94"/>
      <c r="EB152" s="94"/>
      <c r="EC152" s="94"/>
      <c r="ED152" s="94"/>
      <c r="EE152" s="94"/>
      <c r="EF152" s="94"/>
      <c r="EG152" s="94"/>
      <c r="EH152" s="94"/>
      <c r="EI152" s="94"/>
      <c r="EJ152" s="94"/>
      <c r="EK152" s="94"/>
      <c r="EL152" s="94"/>
      <c r="EM152" s="94"/>
      <c r="EN152" s="94"/>
      <c r="EO152" s="94"/>
      <c r="EP152" s="94"/>
      <c r="EQ152" s="94"/>
      <c r="ER152" s="94"/>
      <c r="ES152" s="94"/>
      <c r="ET152" s="94"/>
      <c r="EU152" s="94"/>
      <c r="EV152" s="94"/>
      <c r="EW152" s="94"/>
      <c r="EX152" s="94"/>
      <c r="EY152" s="94"/>
      <c r="EZ152" s="94"/>
      <c r="FA152" s="94"/>
      <c r="FB152" s="94"/>
      <c r="FC152" s="94"/>
      <c r="FD152" s="94"/>
      <c r="FE152" s="94"/>
      <c r="FF152" s="94"/>
      <c r="FG152" s="94"/>
      <c r="FH152" s="94"/>
      <c r="FI152" s="94"/>
      <c r="FJ152" s="94"/>
      <c r="FK152" s="94"/>
      <c r="FL152" s="94"/>
      <c r="FM152" s="94"/>
      <c r="FN152" s="94"/>
      <c r="FO152" s="94"/>
      <c r="FP152" s="94"/>
      <c r="FQ152" s="94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94"/>
      <c r="GD152" s="94"/>
      <c r="GE152" s="94"/>
      <c r="GF152" s="94"/>
      <c r="GG152" s="94"/>
      <c r="GH152" s="94"/>
      <c r="GI152" s="94"/>
      <c r="GJ152" s="94"/>
      <c r="GK152" s="94"/>
      <c r="GL152" s="94"/>
      <c r="GM152" s="94"/>
      <c r="GN152" s="94"/>
      <c r="GO152" s="94"/>
      <c r="GP152" s="94"/>
      <c r="GQ152" s="94"/>
      <c r="GR152" s="94"/>
      <c r="GS152" s="94"/>
      <c r="GT152" s="94"/>
      <c r="GU152" s="94"/>
      <c r="GV152" s="94"/>
      <c r="GW152" s="94"/>
      <c r="GX152" s="94"/>
      <c r="GY152" s="94"/>
      <c r="GZ152" s="94"/>
      <c r="HA152" s="94"/>
      <c r="HB152" s="94"/>
      <c r="HC152" s="94"/>
      <c r="HD152" s="94"/>
      <c r="HE152" s="94"/>
      <c r="HF152" s="94"/>
      <c r="HG152" s="94"/>
      <c r="HH152" s="94"/>
      <c r="HI152" s="94"/>
      <c r="HJ152" s="94"/>
      <c r="HK152" s="94"/>
      <c r="HL152" s="94"/>
      <c r="HM152" s="94"/>
      <c r="HN152" s="94"/>
      <c r="HO152" s="94"/>
      <c r="HP152" s="94"/>
      <c r="HQ152" s="94"/>
      <c r="HR152" s="94"/>
      <c r="HS152" s="94"/>
      <c r="HT152" s="94"/>
      <c r="HU152" s="94"/>
      <c r="HV152" s="94"/>
      <c r="HW152" s="94"/>
      <c r="HX152" s="94"/>
      <c r="HY152" s="94"/>
      <c r="HZ152" s="94"/>
      <c r="IA152" s="94"/>
    </row>
    <row r="153" spans="1:235" s="95" customFormat="1" ht="15">
      <c r="A153" s="164"/>
      <c r="B153" s="65"/>
      <c r="C153" s="63"/>
      <c r="D153" s="63"/>
      <c r="E153" s="9"/>
      <c r="F153" s="343"/>
      <c r="G153" s="165"/>
      <c r="H153" s="165"/>
      <c r="I153" s="165"/>
      <c r="J153" s="165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4"/>
      <c r="DF153" s="94"/>
      <c r="DG153" s="94"/>
      <c r="DH153" s="94"/>
      <c r="DI153" s="94"/>
      <c r="DJ153" s="94"/>
      <c r="DK153" s="94"/>
      <c r="DL153" s="94"/>
      <c r="DM153" s="94"/>
      <c r="DN153" s="94"/>
      <c r="DO153" s="94"/>
      <c r="DP153" s="94"/>
      <c r="DQ153" s="94"/>
      <c r="DR153" s="94"/>
      <c r="DS153" s="94"/>
      <c r="DT153" s="94"/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  <c r="EH153" s="94"/>
      <c r="EI153" s="94"/>
      <c r="EJ153" s="94"/>
      <c r="EK153" s="94"/>
      <c r="EL153" s="94"/>
      <c r="EM153" s="94"/>
      <c r="EN153" s="94"/>
      <c r="EO153" s="94"/>
      <c r="EP153" s="94"/>
      <c r="EQ153" s="94"/>
      <c r="ER153" s="94"/>
      <c r="ES153" s="94"/>
      <c r="ET153" s="94"/>
      <c r="EU153" s="94"/>
      <c r="EV153" s="94"/>
      <c r="EW153" s="94"/>
      <c r="EX153" s="94"/>
      <c r="EY153" s="94"/>
      <c r="EZ153" s="94"/>
      <c r="FA153" s="94"/>
      <c r="FB153" s="94"/>
      <c r="FC153" s="94"/>
      <c r="FD153" s="94"/>
      <c r="FE153" s="94"/>
      <c r="FF153" s="94"/>
      <c r="FG153" s="94"/>
      <c r="FH153" s="94"/>
      <c r="FI153" s="94"/>
      <c r="FJ153" s="94"/>
      <c r="FK153" s="94"/>
      <c r="FL153" s="94"/>
      <c r="FM153" s="94"/>
      <c r="FN153" s="94"/>
      <c r="FO153" s="94"/>
      <c r="FP153" s="94"/>
      <c r="FQ153" s="94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94"/>
      <c r="GD153" s="94"/>
      <c r="GE153" s="94"/>
      <c r="GF153" s="94"/>
      <c r="GG153" s="94"/>
      <c r="GH153" s="94"/>
      <c r="GI153" s="94"/>
      <c r="GJ153" s="94"/>
      <c r="GK153" s="94"/>
      <c r="GL153" s="94"/>
      <c r="GM153" s="94"/>
      <c r="GN153" s="94"/>
      <c r="GO153" s="94"/>
      <c r="GP153" s="94"/>
      <c r="GQ153" s="94"/>
      <c r="GR153" s="94"/>
      <c r="GS153" s="94"/>
      <c r="GT153" s="94"/>
      <c r="GU153" s="94"/>
      <c r="GV153" s="94"/>
      <c r="GW153" s="94"/>
      <c r="GX153" s="94"/>
      <c r="GY153" s="94"/>
      <c r="GZ153" s="94"/>
      <c r="HA153" s="94"/>
      <c r="HB153" s="94"/>
      <c r="HC153" s="94"/>
      <c r="HD153" s="94"/>
      <c r="HE153" s="94"/>
      <c r="HF153" s="94"/>
      <c r="HG153" s="94"/>
      <c r="HH153" s="94"/>
      <c r="HI153" s="94"/>
      <c r="HJ153" s="94"/>
      <c r="HK153" s="94"/>
      <c r="HL153" s="94"/>
      <c r="HM153" s="94"/>
      <c r="HN153" s="94"/>
      <c r="HO153" s="94"/>
      <c r="HP153" s="94"/>
      <c r="HQ153" s="94"/>
      <c r="HR153" s="94"/>
      <c r="HS153" s="94"/>
      <c r="HT153" s="94"/>
      <c r="HU153" s="94"/>
      <c r="HV153" s="94"/>
      <c r="HW153" s="94"/>
      <c r="HX153" s="94"/>
      <c r="HY153" s="94"/>
      <c r="HZ153" s="94"/>
      <c r="IA153" s="94"/>
    </row>
    <row r="154" spans="1:235" s="95" customFormat="1" ht="15">
      <c r="A154" s="164"/>
      <c r="B154" s="65"/>
      <c r="C154" s="63"/>
      <c r="D154" s="63"/>
      <c r="E154" s="9"/>
      <c r="F154" s="343"/>
      <c r="G154" s="165"/>
      <c r="H154" s="165"/>
      <c r="I154" s="165"/>
      <c r="J154" s="165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94"/>
      <c r="FD154" s="94"/>
      <c r="FE154" s="94"/>
      <c r="FF154" s="94"/>
      <c r="FG154" s="94"/>
      <c r="FH154" s="94"/>
      <c r="FI154" s="94"/>
      <c r="FJ154" s="94"/>
      <c r="FK154" s="94"/>
      <c r="FL154" s="94"/>
      <c r="FM154" s="94"/>
      <c r="FN154" s="94"/>
      <c r="FO154" s="94"/>
      <c r="FP154" s="94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94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94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</row>
    <row r="155" spans="1:235" s="95" customFormat="1" ht="15">
      <c r="A155" s="164"/>
      <c r="B155" s="65"/>
      <c r="C155" s="63"/>
      <c r="D155" s="63"/>
      <c r="E155" s="9"/>
      <c r="F155" s="343"/>
      <c r="G155" s="165"/>
      <c r="H155" s="165"/>
      <c r="I155" s="165"/>
      <c r="J155" s="165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/>
      <c r="EL155" s="94"/>
      <c r="EM155" s="94"/>
      <c r="EN155" s="94"/>
      <c r="EO155" s="94"/>
      <c r="EP155" s="94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4"/>
      <c r="FB155" s="94"/>
      <c r="FC155" s="94"/>
      <c r="FD155" s="94"/>
      <c r="FE155" s="94"/>
      <c r="FF155" s="94"/>
      <c r="FG155" s="94"/>
      <c r="FH155" s="94"/>
      <c r="FI155" s="94"/>
      <c r="FJ155" s="94"/>
      <c r="FK155" s="94"/>
      <c r="FL155" s="94"/>
      <c r="FM155" s="94"/>
      <c r="FN155" s="94"/>
      <c r="FO155" s="94"/>
      <c r="FP155" s="94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94"/>
      <c r="GD155" s="94"/>
      <c r="GE155" s="94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94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94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94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</row>
    <row r="156" spans="1:235" s="95" customFormat="1" ht="15">
      <c r="A156" s="164"/>
      <c r="B156" s="65"/>
      <c r="C156" s="63"/>
      <c r="D156" s="63"/>
      <c r="E156" s="9"/>
      <c r="F156" s="343"/>
      <c r="G156" s="165"/>
      <c r="H156" s="165"/>
      <c r="I156" s="165"/>
      <c r="J156" s="165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94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94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</row>
    <row r="157" spans="1:235" s="95" customFormat="1" ht="15">
      <c r="A157" s="164"/>
      <c r="B157" s="65"/>
      <c r="C157" s="63"/>
      <c r="D157" s="63"/>
      <c r="E157" s="9"/>
      <c r="F157" s="343"/>
      <c r="G157" s="165"/>
      <c r="H157" s="165"/>
      <c r="I157" s="165"/>
      <c r="J157" s="165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94"/>
      <c r="FD157" s="94"/>
      <c r="FE157" s="94"/>
      <c r="FF157" s="94"/>
      <c r="FG157" s="94"/>
      <c r="FH157" s="94"/>
      <c r="FI157" s="94"/>
      <c r="FJ157" s="94"/>
      <c r="FK157" s="94"/>
      <c r="FL157" s="94"/>
      <c r="FM157" s="94"/>
      <c r="FN157" s="94"/>
      <c r="FO157" s="94"/>
      <c r="FP157" s="94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94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94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94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94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</row>
    <row r="158" spans="1:235" s="95" customFormat="1" ht="15">
      <c r="A158" s="164"/>
      <c r="B158" s="65"/>
      <c r="C158" s="63"/>
      <c r="D158" s="63"/>
      <c r="E158" s="9"/>
      <c r="F158" s="343"/>
      <c r="G158" s="165"/>
      <c r="H158" s="165"/>
      <c r="I158" s="165"/>
      <c r="J158" s="165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94"/>
      <c r="FD158" s="94"/>
      <c r="FE158" s="94"/>
      <c r="FF158" s="94"/>
      <c r="FG158" s="94"/>
      <c r="FH158" s="94"/>
      <c r="FI158" s="94"/>
      <c r="FJ158" s="94"/>
      <c r="FK158" s="94"/>
      <c r="FL158" s="94"/>
      <c r="FM158" s="94"/>
      <c r="FN158" s="94"/>
      <c r="FO158" s="94"/>
      <c r="FP158" s="94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94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94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94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94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</row>
  </sheetData>
  <sheetProtection/>
  <mergeCells count="4">
    <mergeCell ref="B2:F2"/>
    <mergeCell ref="C3:C4"/>
    <mergeCell ref="D3:D4"/>
    <mergeCell ref="B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Price_VFM_Novoors</dc:title>
  <dc:subject/>
  <dc:creator>Алексей</dc:creator>
  <cp:keywords/>
  <dc:description/>
  <cp:lastModifiedBy>Рамиль</cp:lastModifiedBy>
  <cp:lastPrinted>2011-12-09T05:09:16Z</cp:lastPrinted>
  <dcterms:created xsi:type="dcterms:W3CDTF">1996-10-08T23:32:33Z</dcterms:created>
  <dcterms:modified xsi:type="dcterms:W3CDTF">2015-10-29T15:45:56Z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